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24226"/>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5\Administración del Riesgo 2025\"/>
    </mc:Choice>
  </mc:AlternateContent>
  <xr:revisionPtr revIDLastSave="0" documentId="8_{04B4EE69-F550-47B9-9ED2-B705643CC43C}" xr6:coauthVersionLast="47" xr6:coauthVersionMax="47" xr10:uidLastSave="{00000000-0000-0000-0000-000000000000}"/>
  <workbookProtection workbookAlgorithmName="SHA-512" workbookHashValue="J685Sx52kkzQW5G933fI4GlI+M6BIUjAIXfUPKh7pLI4a5Th1BivPWvrUUUHxWbPwpKq3fWTRS31oqNGUkBe8w==" workbookSaltValue="eRiEjnf5Zu4Y3rWJtrgAhA==" workbookSpinCount="100000" lockStructure="1"/>
  <bookViews>
    <workbookView xWindow="-120" yWindow="-120" windowWidth="29040" windowHeight="15840" tabRatio="898" firstSheet="2"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2"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40" i="1" l="1"/>
  <c r="O50" i="1" l="1"/>
  <c r="O49" i="1"/>
  <c r="O48" i="1" l="1"/>
  <c r="O47" i="1"/>
  <c r="O46" i="1" l="1"/>
  <c r="O45" i="1"/>
  <c r="O44" i="1" l="1"/>
  <c r="O43" i="1"/>
  <c r="O42" i="1"/>
  <c r="O39" i="1" l="1"/>
  <c r="O38" i="1" l="1"/>
  <c r="O37" i="1"/>
  <c r="O28" i="1" l="1"/>
  <c r="O27" i="1"/>
  <c r="O26" i="1"/>
  <c r="O24"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tc={BFBC6099-D441-4C8A-AF53-9D6E8AD79170}</author>
    <author>tc={F6CB8D1C-958B-49C8-8348-E52A50941F33}</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 ref="W36" authorId="1" shapeId="0" xr:uid="{BFBC6099-D441-4C8A-AF53-9D6E8AD79170}">
      <text>
        <t>[Comentario encadenado]
Su versión de Excel le permite leer este comentario encadenado; sin embargo, las ediciones que se apliquen se quitarán si el archivo se abre en una versión más reciente de Excel. Más información: https://go.microsoft.com/fwlink/?linkid=870924
Comentario:
    Generar soportes, responsables y fecha de implementación del R1- Acc-3</t>
      </text>
    </comment>
    <comment ref="V42" authorId="2" shapeId="0" xr:uid="{F6CB8D1C-958B-49C8-8348-E52A50941F33}">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Es importante señalar cómo, a través de esta acción, se contribuye a reducir el nivel de severidad del riesgo identificado en términos de su probabilidad e impacto o a mantenerlo bajo control. </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<sst xmlns="http://schemas.openxmlformats.org/spreadsheetml/2006/main" count="1104" uniqueCount="653">
  <si>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</si>
  <si>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</si>
  <si>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</si>
  <si>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</si>
  <si>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</si>
  <si>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</si>
  <si>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</si>
  <si>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</si>
  <si>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</si>
  <si>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</si>
  <si>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</si>
  <si>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</si>
  <si>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</si>
  <si>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</si>
  <si>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</si>
  <si>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</si>
  <si>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</si>
  <si>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</si>
  <si>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</si>
  <si>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</si>
  <si>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</si>
  <si>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</si>
  <si>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</si>
  <si>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</si>
  <si>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</si>
  <si>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</si>
  <si>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</si>
  <si>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</si>
  <si>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</si>
  <si>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</si>
  <si>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</si>
  <si>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</si>
  <si>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</si>
  <si>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</si>
  <si>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</si>
  <si>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</si>
  <si>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</si>
  <si>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</si>
  <si>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</si>
  <si>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</si>
  <si>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</si>
  <si>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</si>
  <si>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</si>
  <si>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</si>
  <si>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</si>
  <si>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</si>
  <si>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</si>
  <si>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</si>
  <si>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</si>
  <si>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</si>
  <si>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</si>
  <si>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</si>
  <si>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</si>
  <si>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</si>
  <si>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</si>
  <si>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</si>
  <si>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</si>
  <si>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</si>
  <si>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</si>
  <si>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</si>
  <si>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</si>
  <si>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</si>
  <si>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</si>
  <si>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</si>
  <si>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</si>
  <si>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</si>
  <si>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</si>
  <si>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</si>
  <si>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</si>
  <si>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</si>
  <si>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</si>
  <si>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</si>
  <si>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</si>
  <si>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</si>
  <si>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</si>
  <si>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</si>
  <si>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</si>
  <si>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</si>
  <si>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</si>
  <si>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</si>
  <si>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</si>
  <si>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</si>
  <si>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</si>
  <si>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</si>
  <si>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</si>
  <si>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</si>
  <si>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</si>
  <si>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</si>
  <si>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</si>
  <si>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</si>
  <si>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</si>
  <si>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</si>
  <si>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</si>
  <si>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</si>
  <si>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</si>
  <si>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</si>
  <si>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</si>
  <si>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</si>
  <si>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</si>
  <si>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</si>
  <si>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</si>
  <si>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</si>
  <si>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</si>
  <si>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</si>
  <si>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</si>
  <si>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</si>
  <si>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</si>
  <si>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</si>
  <si>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</si>
  <si>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</si>
  <si>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</si>
  <si>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</si>
  <si>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</si>
  <si>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</si>
  <si>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</si>
  <si>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</si>
  <si>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</si>
  <si>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</si>
  <si>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</si>
  <si>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</si>
  <si>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</si>
  <si>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</si>
  <si>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</si>
  <si>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</si>
  <si>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</si>
  <si>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</si>
  <si>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</si>
  <si>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</si>
  <si>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</si>
  <si>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</si>
  <si>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</si>
  <si>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</si>
  <si>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</si>
  <si>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</si>
  <si>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</si>
  <si>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</si>
  <si>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</si>
  <si>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</si>
  <si>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</si>
  <si>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</si>
  <si>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</si>
  <si>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</si>
  <si>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</si>
  <si>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</si>
  <si>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</si>
  <si>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</si>
  <si>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</si>
  <si>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</si>
  <si>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</si>
  <si>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</si>
  <si>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</si>
  <si>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</si>
  <si>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</si>
  <si>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</si>
  <si>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</si>
  <si>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</si>
  <si>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</si>
  <si>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</si>
  <si>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</si>
  <si>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</si>
  <si>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</si>
  <si>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</si>
  <si>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</si>
  <si>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</si>
  <si>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</si>
  <si>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</si>
  <si>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</si>
  <si>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</si>
  <si>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</si>
  <si>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</si>
  <si>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</si>
  <si>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</si>
  <si>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</si>
  <si>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</si>
  <si>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</si>
  <si>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</si>
  <si>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</si>
  <si>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</si>
  <si>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</si>
  <si>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</si>
  <si>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</si>
  <si>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</si>
  <si>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</si>
  <si>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</si>
  <si>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</si>
  <si>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</si>
  <si>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</si>
  <si>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</si>
  <si>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</si>
  <si>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</si>
  <si>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</si>
  <si>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</si>
  <si>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</si>
  <si>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</si>
  <si>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</si>
  <si>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</si>
  <si>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</si>
  <si>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</si>
  <si>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</si>
  <si>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</si>
  <si>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</si>
  <si>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</si>
  <si>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</si>
  <si>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</si>
  <si>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</si>
  <si>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</si>
  <si>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</si>
  <si>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</si>
  <si>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</si>
  <si>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</si>
  <si>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</si>
  <si>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</si>
  <si>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</si>
  <si>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</si>
  <si>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</si>
  <si>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</si>
  <si>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</si>
  <si>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</si>
  <si>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</si>
  <si>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</si>
  <si>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</si>
  <si>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</si>
  <si>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</si>
  <si>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</si>
  <si>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</si>
  <si>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</si>
  <si>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</si>
  <si>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</si>
  <si>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</si>
  <si>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</si>
  <si>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</si>
  <si>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</si>
  <si>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</si>
  <si>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</si>
  <si>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</si>
  <si>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</si>
  <si>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</si>
  <si>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</si>
  <si>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</si>
  <si>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</si>
  <si>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</si>
  <si>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</si>
  <si>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</si>
  <si>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</si>
  <si>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</si>
  <si>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</si>
  <si>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</si>
  <si>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</si>
  <si>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</si>
  <si>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</si>
  <si>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</si>
  <si>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</si>
  <si>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</si>
  <si>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</si>
  <si>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</si>
  <si>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</si>
  <si>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</si>
  <si>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</si>
  <si>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</si>
  <si>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</si>
  <si>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</si>
  <si>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</si>
  <si>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</si>
  <si>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</si>
  <si>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</si>
  <si>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</si>
  <si>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</si>
  <si>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</si>
  <si>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</si>
  <si>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</si>
  <si>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</si>
  <si>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</si>
  <si>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</si>
  <si>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</si>
  <si>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</si>
  <si>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</si>
  <si>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</si>
  <si>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</si>
  <si>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</si>
  <si>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</si>
  <si>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</si>
  <si>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</si>
  <si>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</si>
  <si>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</si>
  <si>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</si>
  <si>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</si>
  <si>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</si>
  <si>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</si>
  <si>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</si>
  <si>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</si>
  <si>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</si>
  <si>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</si>
  <si>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</si>
  <si>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</si>
  <si>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</si>
  <si>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</si>
  <si>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</si>
  <si>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</si>
  <si>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</si>
  <si>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</si>
  <si>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</si>
  <si>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</si>
  <si>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</si>
  <si>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</si>
  <si>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</si>
  <si>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</si>
  <si>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</si>
  <si>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</si>
  <si>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</si>
  <si>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</si>
  <si>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</si>
  <si>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</si>
  <si>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</si>
  <si>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</si>
  <si>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</si>
  <si>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</si>
  <si>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</si>
  <si>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</si>
  <si>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</si>
  <si>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</si>
  <si>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</si>
  <si>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</si>
  <si>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</si>
  <si>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</si>
  <si>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</si>
  <si>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</si>
  <si>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</si>
  <si>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</si>
  <si>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</si>
  <si>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</si>
  <si>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</si>
  <si>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</si>
  <si>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</si>
  <si>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</si>
  <si>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</si>
  <si>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</si>
  <si>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</si>
  <si>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</si>
  <si>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</si>
  <si>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</si>
  <si>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</si>
  <si>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</si>
  <si>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</si>
  <si>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</si>
  <si>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</si>
  <si>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</si>
  <si>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</si>
  <si>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</si>
  <si>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</si>
  <si>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</si>
  <si>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</si>
  <si>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</si>
  <si>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</si>
  <si>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</si>
  <si>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</si>
  <si>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</si>
  <si>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</si>
  <si>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</si>
  <si>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</si>
  <si>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</si>
  <si>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</si>
  <si>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</si>
  <si>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</si>
  <si>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</si>
  <si>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</si>
  <si>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</si>
  <si>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</si>
  <si>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</si>
  <si>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</si>
  <si>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</si>
  <si>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</si>
  <si>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</si>
  <si>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</si>
  <si>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</si>
  <si>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</si>
  <si>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</si>
  <si>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</si>
  <si>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</si>
  <si>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</si>
  <si>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</si>
  <si>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</si>
  <si>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</si>
  <si>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</si>
  <si>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</si>
  <si>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</si>
  <si>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</si>
  <si>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</si>
  <si>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</si>
  <si>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</si>
  <si>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</si>
  <si>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</si>
  <si>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Gestionar y optimizar obras, bienes y servicios mediante la administración, mantenimiento y control de los bienes muebles e inmuebles necesarios para responder a las necesidades de los procesos estratégicos, misionales y de soporte aplicables a Mindeporte"</t>
  </si>
  <si>
    <t xml:space="preserve">Debilidad en el protocolo de atención </t>
  </si>
  <si>
    <t xml:space="preserve">Baja </t>
  </si>
  <si>
    <t>Reducir(Mitigar)</t>
  </si>
  <si>
    <t>Documentar un formato de registro diario de las atenciones para los canales presencial, telefónico y chat</t>
  </si>
  <si>
    <t xml:space="preserve">Registro </t>
  </si>
  <si>
    <t>Profesional, técnico o asistencial asignado para la atención de canales</t>
  </si>
  <si>
    <t>(Número de incidencias / Número de cierres de registro de atenciones realizados)x100</t>
  </si>
  <si>
    <t>Generar un mapeo constante para anticiparnos a los riesgos de crisis de la comunicación.</t>
  </si>
  <si>
    <t>Actas consejo de redacción</t>
  </si>
  <si>
    <t>Coordinador GIT Comunicaciones</t>
  </si>
  <si>
    <t>Indicador del Desempeño del Control = (# eventos / frecuencia con la cual se realiza la actividad)*100</t>
  </si>
  <si>
    <t>1. Posibles comportamientos no éticos de los empleados
2. Fraude interno (corrupción, soborno)</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</si>
  <si>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</si>
  <si>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Profesionales delegados como enlaces de MIPG del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</si>
  <si>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</si>
  <si>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</si>
  <si>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Intereses particulares que afecten la objetividad  en el proceso de respuesta de las Acciones de Tutela</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</si>
  <si>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</si>
  <si>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</si>
  <si>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</si>
  <si>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</si>
  <si>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</si>
  <si>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Incluir en la base de datos de la Oficina Asesora Jurídica, el fundamento de derecho empleado para la contestación de tutelas .</t>
  </si>
  <si>
    <t>Perdida o daño de elementos a cargo del Almacen
 - Perdida o daño de bienes asignados a Funcionarios  
- Procesos disciplinarios, fiscales y penales.</t>
  </si>
  <si>
    <t>Crear el procedimiento para el seguimiento y control de los inventarios.</t>
  </si>
  <si>
    <t>No cumplir con el procedimiento de  revision de proyectos</t>
  </si>
  <si>
    <t xml:space="preserve">Media </t>
  </si>
  <si>
    <t>R2-Con-1</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</si>
  <si>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</si>
  <si>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R8-Con-1</t>
  </si>
  <si>
    <t>R3-Con-2</t>
  </si>
  <si>
    <t>R3-Con-1</t>
  </si>
  <si>
    <t>R4-Con-1</t>
  </si>
  <si>
    <t>R5-Con-1</t>
  </si>
  <si>
    <t>R6-Con-1</t>
  </si>
  <si>
    <t>R6-Con-2</t>
  </si>
  <si>
    <t>R7-Con-1</t>
  </si>
  <si>
    <t>R9-Con-1</t>
  </si>
  <si>
    <t>Se presentan fallas en las estrategias de control de acceso a los sistemas de información de la entidad</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</si>
  <si>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</si>
  <si>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</si>
  <si>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R10-Con-1</t>
  </si>
  <si>
    <t>R10-Con-2</t>
  </si>
  <si>
    <t>Coordinador GIT TIC's</t>
  </si>
  <si>
    <t>Direccionamiento de procesos de contratación en favor propio o de un tercero</t>
  </si>
  <si>
    <t xml:space="preserve">Alto </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</si>
  <si>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</si>
  <si>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</si>
  <si>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</si>
  <si>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</si>
  <si>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</si>
  <si>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R12-Con-1</t>
  </si>
  <si>
    <t>R13-Con-1</t>
  </si>
  <si>
    <t>R13-Con-2</t>
  </si>
  <si>
    <t>R13-Con-3</t>
  </si>
  <si>
    <t xml:space="preserve">Muy Bajo </t>
  </si>
  <si>
    <t>R14-Con-1</t>
  </si>
  <si>
    <t>R14-Con-2</t>
  </si>
  <si>
    <t xml:space="preserve"> Jefe Oficina Control Interno Disciplinario</t>
  </si>
  <si>
    <t>R15-Con-1</t>
  </si>
  <si>
    <t>R15-Con-2</t>
  </si>
  <si>
    <t>Enlace designado de la Oficina de Control Interno para gestión del riesgo</t>
  </si>
  <si>
    <t>R16-Con-1</t>
  </si>
  <si>
    <t>R16-Con-2</t>
  </si>
  <si>
    <t>Supervisores GITs Fomento (Actividad Física, Deporte Escolar, Recreación y Deporte Social Comunitario)</t>
  </si>
  <si>
    <t>(# Convenios y/o contratos que cumplen con los requisitos legales y financieros / # Convenios y/o contratos suscritos en el cuatrimestre)*100</t>
  </si>
  <si>
    <t>Incumplimiento de los procedimientos establecidos para la difusión de información de tipo periodístico.</t>
  </si>
  <si>
    <t>R2-Con-2</t>
  </si>
  <si>
    <t>R2-Con-3</t>
  </si>
  <si>
    <t>1. Profesionales delegados como enlaces de MIPG del GIT Gestión Presupuestal</t>
  </si>
  <si>
    <t>Remitir al personal de la Oficina Asesora Jurídica el Procedimiento Contestación de acciones de Tutela, para su conocimiento e implementación.</t>
  </si>
  <si>
    <t xml:space="preserve">Omision de actividades en el ejercicio de la supervision. 
Conflicto de intereses que benficien un interes particular
</t>
  </si>
  <si>
    <t xml:space="preserve">Crear el formato de Check list  para los desembolso </t>
  </si>
  <si>
    <t>Documento aprobado y cargado en ISOLUICION</t>
  </si>
  <si>
    <t>Crear  el procedimiento que se debe surtir para el desembolso y demas temas financieros atribuibles al contrato convenio y compartirlo con los entes ejecutores</t>
  </si>
  <si>
    <t>Profesional de apoyo financiero asignado al GIT Infraestructura 
o 
Profesional lider del equipo financiero de la Direccion de Recursos y Herramientas del SND</t>
  </si>
  <si>
    <t xml:space="preserve"> Documento aprobado y cargado en ISOLUCION</t>
  </si>
  <si>
    <t xml:space="preserve">Posibilidad de recibir o solicitar cualquier dádiva o beneficio a nombre propio o de terceros por la financiacion y cofinanciacion de proyectos que no cumplen con los requisitos establecidos en la minuta </t>
  </si>
  <si>
    <t>Conflicto de intereses en la ejecucion de un contrato</t>
  </si>
  <si>
    <t xml:space="preserve">
Sanciones administrativas, disciplinarias  por omision o desviacion de los procedimientos establecidos
Viabilizacion de proyectos que no cumplen de manera idonea con el procedimiento de revision de proyectos</t>
  </si>
  <si>
    <t>(# de proyectos sin el lleno completo  de requisitos / numero de proyectos totales) * 100</t>
  </si>
  <si>
    <t>Ausencia o Insuficiencia de controles a los expedientes.
Acceso y manipulación a la información sin la debida autorización.</t>
  </si>
  <si>
    <t>Fallas en la custodia de información de los expedientes
Desactualización  de documentos asociados al proceso
Desconocer los lineamientos normativos y/o políticas de la Dirección</t>
  </si>
  <si>
    <t xml:space="preserve">Posibilidad de Afectación Reputacional por recibir cualquier dádiva o beneficio a nombre propio o de terceros por el direccionamiento indebido de procesos de contratación
</t>
  </si>
  <si>
    <t># de contratos con inconsistencias en sus estructuración / # Total de contratos suscritos en el periodo* 100</t>
  </si>
  <si>
    <t>Posibilidad de afectación economica y reputacional al  recibir cualquier dádiva o beneficio a nombre propio o de terceros con el fin de  omitir información  o perdida de expedientes del archivo central.</t>
  </si>
  <si>
    <t>R11</t>
  </si>
  <si>
    <t>Profesional en Gestión Documental</t>
  </si>
  <si>
    <t xml:space="preserve">Reforzar capacitaciones de gestión documental adicionales por demanda. </t>
  </si>
  <si>
    <t>Patricia Duque Cruz</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</si>
  <si>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</si>
  <si>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ndicador del Desempeño del Control = (# eventos / frecuencia con la cual se realiza la actividad)*100</t>
  </si>
  <si>
    <t>1. Incurrir en inconsistencias en el desarrollo de las actividades asociadas a las Conciliaciones Bancarias que no sean conformes con los lineamientos del proceso de Gestión Financiera y la legislación vigente. 
2.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</si>
  <si>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 xml:space="preserve">1.  Elaborar el procedimiento de Gestión de Pagos, donde se evidencian las actividades del GIT Tesorería.  </t>
  </si>
  <si>
    <t>1. Procedimiento de Gestión de Pagos, donde se evidencian las actividades del GIT Tesorería, con los controles incluidos.
2. Correo electrónico de  socialización de la actualización del procedimiento a través de comunicaciones internas.</t>
  </si>
  <si>
    <t>Posibles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</si>
  <si>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Afectacion al buen nombre de la entidad</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</si>
  <si>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</si>
  <si>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18/04/2025 - 30/11/2025</t>
  </si>
  <si>
    <t xml:space="preserve"> Una (1) base datos actualizada </t>
  </si>
  <si>
    <t>Profesional / contratista asignado para la ejecución de la acción</t>
  </si>
  <si>
    <t xml:space="preserve"> Elaborar un (1) informe mediante el cual se detalle la importancia de la socialización del procedimiento de Contestación de Acciones de Tutela al personal de la Oficina Asesora Jurídica.</t>
  </si>
  <si>
    <t>Un (1) informe revisado y aprobado por el Jefe de la Oficina Asesora Jurídica.</t>
  </si>
  <si>
    <t>Profesional / contratista asignado para la ejecucion de la actividad.</t>
  </si>
  <si>
    <t>Procedimiento aprobado en ISOLUCION.</t>
  </si>
  <si>
    <t>Líder del proceso .</t>
  </si>
  <si>
    <t>Hallazgos con incidencia administrativa, disciplinaria y fiscal
Mala imagen institucional
Sanciones administrativas y disciplinarias por desviacion de recursos
Perdida de confianza en la entidad y afectacion reputacional</t>
  </si>
  <si>
    <t>31/07/2025
al
5/10/2025</t>
  </si>
  <si>
    <t xml:space="preserve"> Actualizar procedimiento de revision de proyetos acorde a la resolucion</t>
  </si>
  <si>
    <t xml:space="preserve">Número de Proyectos de la Muestra Aleatoria que No Cumplieron con los Pasos del Instructivo
Descripción: Mide la cantidad de proyectos seleccionados de una muestra aleatoria que no siguen correctamente los pasos establecidos en el instructivo.
Muestra aleatoria: 20% del total de los proyectos.
Frecuencia: cuatrimestral </t>
  </si>
  <si>
    <t>Posibilidad de recibir o solicitar cualquier dadiva o beneficio a nombre propio o de terceros para favorecer a un organismo deportivo en el desarrollo de tramites, inspección, auditorias y/o procedimientos administrativos</t>
  </si>
  <si>
    <t xml:space="preserve">Perdida de credibilidad de la entidad 
Procesos administrativas, fiscales, disciplinarias y/o penales
Pérdida de la oportunidad procesal.
Desgastes administrativos
Incumplimiento de los objetivos misionales 
Afectación para los organismos deportivos.
Omitir lineamientos y políticas en desarrollo de los procesos de la Dirección. n. </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</si>
  <si>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</si>
  <si>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</si>
  <si>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</si>
  <si>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Socializar los responsables del manejo, control de cambios, actualización y permisos de acceso a las bases de datos y expedientes de la Dirección.</t>
  </si>
  <si>
    <t xml:space="preserve">1. Propuesta en estudios previso 
2. Correo electronico de socialización </t>
  </si>
  <si>
    <t xml:space="preserve">
  1. Coordianadores
2. Gestor Documental </t>
  </si>
  <si>
    <t>Del 01/01/2025 al 12/12/2025</t>
  </si>
  <si>
    <t xml:space="preserve">Revisar y actualziar el  IVC-MN-002 Manual "Orientaciones para realizar Inspección, Vigilancia y Control en el Ministerio del Deporte". </t>
  </si>
  <si>
    <t>Manual aprobado y actualizado en Isolucion</t>
  </si>
  <si>
    <t xml:space="preserve">Director (a) Técnico de Inspección, Vigilancia y Control , Coordinadores de GIT  </t>
  </si>
  <si>
    <t xml:space="preserve"> Socializar a los profesionales de la Dirección de Inspección, Vigilancia y Control la normatividad y lineamientos vigentes, así como la documentacion asociada al procesoIVC, que se encuentra en ISDLUCION.</t>
  </si>
  <si>
    <t>Reuniones con  el equipo: acta de reunióno/lista de asistencia.</t>
  </si>
  <si>
    <t>Coordinadores de GIT</t>
  </si>
  <si>
    <t xml:space="preserve">
Descripción: Número de procedimientos sobre trámites adelantados que den como producto un acto administrativo, / número de trámites adelantados sin el formato de control de calidad en el que se detecten indicios de incumplimientos de los lineamientos  de la Dirección y normatividad vigente.  
Fórmula: (Número de procedimientos sobre trámites adelantados que den como producto un acto administrativo/ Total de procedimientos administrativos con indicios de incumplimiento) *100
Frecuencia: Semestral </t>
  </si>
  <si>
    <t xml:space="preserve">
Descripción: Número de veces en que se presenta el riesgo materializado que afecta la operatividad del proceso.
Fórmula: (# eventos / frecuencia con la cual se realiza la actividad) *100.
Frecuencia: Cuatrimestral</t>
  </si>
  <si>
    <t>Posibilidad afectación económica y reputacional por Recibir o solicitar dadivas o beneficio por direccionamiento de vinculación en favor propio o de un tercero debido a las posibles debilidades en la implementación de procesos y procedimientos internos</t>
  </si>
  <si>
    <t>Recibir o solicitar dadivas o beneficio por direccionamiento de vinculación en favor propio o de un tercero.</t>
  </si>
  <si>
    <t>Actas de reunión mesas de trabajo</t>
  </si>
  <si>
    <t>Profesional asignado por el Coordinador del GIT TH</t>
  </si>
  <si>
    <t>Nombre: Vinculación de Funcionarios 
Descripción: Medir el cumplimiento de los requisitos  en la vinculación de funcionarios al Ministerio del Deporte. . 
Formula: 
             # de  funcionarios vinculados sin cumplir requisitos       X 100
                           Total de funcionarios vinculados</t>
  </si>
  <si>
    <t>Nombre: Requisitos de verificación 
Descripción: Medir la cantidad de requisitos a validar en la vinculación de funcionarios en el MInisterio del Deporte
Formula: 
             # de  requisitos validados por candidato     X 100
                   Total de requisitos establecidos</t>
  </si>
  <si>
    <t>*Gestión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</si>
  <si>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15/01/2025 A 15/12/2025</t>
  </si>
  <si>
    <t>02/15/2025 31/12/2025</t>
  </si>
  <si>
    <t xml:space="preserve">Porcentaje de documentos manipulados = # casos atendidos con errores detectados *100/ # total de casos atendidos  </t>
  </si>
  <si>
    <t>1. Ofrecimiento de dádivas.
2. Falta de capacitación en temas disciplinarios.
3. Tráfico de influencias, 
4. Desconocimiento de la normatividad que rige el proceso disciplinario</t>
  </si>
  <si>
    <t>1. Impunidad.
2. Afectación de la imagen institucional.
3. Generación de cultura de ilegalidad.
4. Investigaciones o intervenciones por parte de entes de control.</t>
  </si>
  <si>
    <r>
      <t xml:space="preserve">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t>
    </r>
    <r>
      <rPr>
        <b/>
        <sz val="11"/>
        <rFont val="Segoe UI"/>
        <family val="2"/>
      </rPr>
      <t xml:space="preserve"> La evidencia de la ejecución del control se materializa en el informe de calidad mensual remitido a la jefatura.</t>
    </r>
  </si>
  <si>
    <t>El técnico o profesional designado, remite a la jefatura un informe mensual de calidad, producto del cotejo de la información de la base de datos con los expedientes físicos y digitalizados.</t>
  </si>
  <si>
    <t xml:space="preserve">1. Informe de calidad enviado a la jefatura, durante los primeros 5 días hábiles del mes vencido. </t>
  </si>
  <si>
    <t xml:space="preserve">El técnico o profesional designado. </t>
  </si>
  <si>
    <t>10/03/2025
10/04/2025
 10/05/2025
10/05/2025
10/06/2025
10/07/2025
10/08/2025
10/09/2025
10/10/2025
10/11/2025</t>
  </si>
  <si>
    <t xml:space="preserve">Numero de que presenten  sustracción, ocultamiento o pérdida de información de los procesos disciplinarios activos./ Numero de expedientes activos </t>
  </si>
  <si>
    <t xml:space="preserve">Número de expedientes activos cotejados/ Número de expedientes activos gestionados en el periodo. </t>
  </si>
  <si>
    <t>Posibilidad de recibir cualquier dádiva o beneficio a nombre propio o de terceros para desembolsar recursos a convenios o contratos entre el ministerio y  entes ejecutores sin el cumplimiento de los requisitos legales.</t>
  </si>
  <si>
    <t xml:space="preserve">
Perdida de los recursos financieros asignados a un convenio y/o contrato
Retrasos en los tiempos establecidos para la ejecuciòn de los convenios y/o contratos
Hallazgos con incidencias fiscales y disciplinarias por entes externos.
 </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</si>
  <si>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</si>
  <si>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</si>
  <si>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 xml:space="preserve">Generar de manera mensual correos a los operadores presentandoles el estado de la ejecucion presupuestal de los contratos y/o convenios, que presenten un menor avance de lo programado.
</t>
  </si>
  <si>
    <t xml:space="preserve">1. GESDOC 
2. Correos electronicos.
</t>
  </si>
  <si>
    <t xml:space="preserve">
1/03/2025
15//12/2025</t>
  </si>
  <si>
    <t>Consolidar de manera semestral el estado de la ejecucion de los contratos y/o convenios.</t>
  </si>
  <si>
    <t>1. Matriz en excel de seguimiento</t>
  </si>
  <si>
    <t xml:space="preserve">
Numero de contratos o convenios finalizados que presentaron novedades en sus estados financieros./ Total de contratos o convenios finalizados
Descripción:  mide el porcentaje de contratos o convenios que cumplen con todos los requisitos establecidos antes de realizar un desembolso.
Indice de Cumplimiento=
(Numero de contratos con todos los requisitos cumplidos / Total de contratos o convenios con desembolsos) *100
Frecuencia: Semestral</t>
  </si>
  <si>
    <t xml:space="preserve">
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t>
  </si>
  <si>
    <t xml:space="preserve">Alto volumen de requerimientos para atención sumultanea
Falta de automatización o trazabilidad en algunos canales.
</t>
  </si>
  <si>
    <t xml:space="preserve"> Imagen institucional
Insatisfacción de grupo de valor </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</si>
  <si>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</si>
  <si>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01/07/2025 al 30/11/2025</t>
  </si>
  <si>
    <t xml:space="preserve">"Porcentaje de percepción positiva en canales de atención = Sumatoria de la percpeción positiva de cada canal / 4 (número de canales habilitados) x100
</t>
  </si>
  <si>
    <t xml:space="preserve">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</si>
  <si>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 xml:space="preserve">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t>
  </si>
  <si>
    <t xml:space="preserve">
Posibilidad de que servidores públicos o contratistas reciban dádivas, beneficios o incentivos indebidos, en nombre propio o de terceros, con el fin de divulgar información sensible sin contar con la verificación y aprobación correspondiente</t>
  </si>
  <si>
    <t xml:space="preserve">Difundir información sin la debida verificación y aprobación
</t>
  </si>
  <si>
    <t>1.	 Generar una crisis de la comunicación que impacte sobre la imagen y la reputación de la entidad, de sus colaboradores o del Gobierno Nacional.
2.	Generar una crisis de credibilidad por información que no tenga los criterios o lineamientos establecidos.
3. Proceso disciplinario por no cumplir con los protocolos de aprobación de solicitudes a terceros.</t>
  </si>
  <si>
    <t xml:space="preserve">Actualizar el formato GC-FR-008 NOTAS DE PRENSA para hacer seguimiento mensual del flujo de aprobación y la medición de las devoluciones de las notas de prensa
</t>
  </si>
  <si>
    <t>Del 01/01/2025 al
30/11/2025</t>
  </si>
  <si>
    <t>Formato GC-FR-008 NOTAS DE PRENSA</t>
  </si>
  <si>
    <t xml:space="preserve">
Número de casos de publicación de información sin verifcación / total de publicaciones</t>
  </si>
  <si>
    <r>
      <t xml:space="preserve">El Coordinador GIT Comunicaciones, controla a través del seguimiento semanal </t>
    </r>
    <r>
      <rPr>
        <b/>
        <sz val="10"/>
        <rFont val="Segoe UI"/>
        <family val="2"/>
      </rPr>
      <t xml:space="preserve"> </t>
    </r>
    <r>
      <rPr>
        <sz val="10"/>
        <rFont val="Segoe UI"/>
        <family val="2"/>
      </rPr>
      <t xml:space="preserve">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t>
    </r>
  </si>
  <si>
    <t>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t>
  </si>
  <si>
    <t>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</si>
  <si>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</si>
  <si>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1. 20/01/2025 al 30/10/2025</t>
  </si>
  <si>
    <t>1. Actualizar el procedimiento GF-PD-019-Conciliaciones Bancarias, incluyendo las políticas de operación necesarias y la normatividad vigente.</t>
  </si>
  <si>
    <t>1. Procedimiento  GF-PD-019-Conciliaciones Bancarias actualizado con los controles incluidos.
2. Correos electrónicos de  socialización a los responsables.</t>
  </si>
  <si>
    <t>1. 01/09/2025 al 31/12/2025</t>
  </si>
  <si>
    <t>Posibilidad de  recibir cualquier dádiva o beneficio para ejercer una deficiente defensa técnica judicial en el marco de las contestaciones de tutelas.</t>
  </si>
  <si>
    <t xml:space="preserve">Tipo del indicador: Eficiencia
Nombre: Ausencia o inoportunidad en las respuestas a las acciones de tutela
Formula: (No de acciones de tutelas contestadas con oportunidad/ Total de tutelas recibidas en el periodo) * 100 
Frecuencia: cuatrimestral </t>
  </si>
  <si>
    <t>Posibilidad  de afectación reputacional para  recibir o solicitar cualquier dádiva o beneficio a nombre propio o de terceros en  la asignacion y traslado de los  bienes de propiedad del Ministerio del Deporte.</t>
  </si>
  <si>
    <t>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</si>
  <si>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Correos electronicos enviados a los gestores de inventario.
Correo electronico de respuesta que incluye el registro del formato RF-FR-029.
Memorando reiterativo (Cuando aplique)</t>
  </si>
  <si>
    <t xml:space="preserve">Insuficiencia de personal para  la verificación de bienes en deposito y en servicio.  
                                                                                                                                                                                            Inexistencia de  procedimientos asociados al proceso de recursos fisicos frente el tema de inventarios                                                                                                                                                                                                                              </t>
  </si>
  <si>
    <t>Falta de control sobre el uso de los bienes de propiedad del Ministerio del Deporte</t>
  </si>
  <si>
    <t>01/06/2025 a 15/11/2025.</t>
  </si>
  <si>
    <t>Generar lineamientos para salidas e ingresos de bienes a las diferentes areas funcionales y elementos externos</t>
  </si>
  <si>
    <t>Memorando emitido desde el GIT Gestión Administrativa</t>
  </si>
  <si>
    <t>Coordinador del GIT Administrativa</t>
  </si>
  <si>
    <t>1/06/2025 a 15/09/2025</t>
  </si>
  <si>
    <t>Nombre: % de Elementos con Información Actualizada
Formula: # de elementos con información actualizada/ Total de elementos registrados. *100</t>
  </si>
  <si>
    <t>Nombre:  % de Elementos Actualizados vs. Reportados por Gestores de Inventarios
Formula: # de elementos actualizaciones  / Total de elementos reportados por los Gestores de inventarios para actualizar)*100</t>
  </si>
  <si>
    <t>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</si>
  <si>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</si>
  <si>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 xml:space="preserve">
Semestralmente se designa un profesional del GIT Infraestuctura para verificar de manera aleatoria de los proyectos con concepto favorable con el fin de identificar si efectivamente cumplen con el lleno de requisitos establecidos en el procedimiento ATC-PD-007 con el fin de identificar que se este cumpliendo con los requisitos de revision de proyectos y de procedimientos establecidos. De la ejecucion del control se emitira un informe semestral</t>
  </si>
  <si>
    <t xml:space="preserve">Posibilidad de recibir o solicitar cualquier dádiva o beneficio a nombre propio o de terceros para realizar desembolsos de recursos economicos por parte del supervisor sin el lleno de los requisitos. </t>
  </si>
  <si>
    <t>Desconocimiento por parte de los supervisores, de los requisitos exigidos para los desembolsos
Pagos y desembolsos efectuados a los contratos sin el cumplimiento de las actividades contractuales  descritas en la minuta de los contratos o convenios a cargo de la DRHSND</t>
  </si>
  <si>
    <t xml:space="preserve">Porcentaje de Contratos y/o Convenios con Observaciones durante el Período.
Descripción: Mide el porcentaje de contratos y/o convenios que presentan observaciones durante el período en relación con el total de contratos y/o convenios subsanados en ese mismo período.
Formula: Porcentaje de Contratos con Observaciones=( Total de Contratos y/o   Convenios Subsanados/Numero de Contratos y/o Convenios con Observaciones )*100
Frecuencia: Cuatrimestral
</t>
  </si>
  <si>
    <t>Profesional de apoyo financiero asignado al GIT Infraestructura
o Profesional lider del equipo financiero de la Direccion de Recursos y Herramientas del SND</t>
  </si>
  <si>
    <t>31/07/2025 al 5/10/2025</t>
  </si>
  <si>
    <t xml:space="preserve"> Documento aprobado y cargado en ISOLUCIONz</t>
  </si>
  <si>
    <t>1/07/2025
al
20/10/2025</t>
  </si>
  <si>
    <t>Debilidades  en la implementación de procesos y procedimientos internos</t>
  </si>
  <si>
    <t xml:space="preserve">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</si>
  <si>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 xml:space="preserve">Gestionar mediante mesas de trabajo, la revisión del manual de funciones, para su actualización. </t>
  </si>
  <si>
    <t>1/02/2025
a
15/12/2025</t>
  </si>
  <si>
    <t>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t>
  </si>
  <si>
    <t>Cuatrimestralmente, el Coordinador del GIT TIC's, debe gestionar que las carpetas compartidas (SharePoint) de Mindeporte, a las cuales todos los usuarios tengan permiso de lectura o escritura, se encuentren configuradas para que accedan a ellas solo los usuarios autorizados.debe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</si>
  <si>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Actualizar y solicitar la publicación  de los documentos  del proceso de Gestion TICS en el Sistema de Gestión de Calidad</t>
  </si>
  <si>
    <t>Documentos actualizados y aprobados en el Sistema de Gestión de Calidad</t>
  </si>
  <si>
    <t>1/07/2025
18/12/2025</t>
  </si>
  <si>
    <t>Monitorear y generar acciones de bloqueo a accesos indebidos detectados en las plataformas de ciberseguridad contratadas por la entidad</t>
  </si>
  <si>
    <t>Accesos indebidos bloqueados</t>
  </si>
  <si>
    <t>Especialista en Seguridad de la Información</t>
  </si>
  <si>
    <t xml:space="preserve">Socializar la politica de seguridad de informacion mediante piezas de comunicación en las que se incluyan tips de seguridad de la información. </t>
  </si>
  <si>
    <t>Piezas de comunicación</t>
  </si>
  <si>
    <t xml:space="preserve">% Verificación permisos de acceso autorizado a los sistemas= (# depuración cuentas  programadas / #depuración cuentas realizadas)*100
</t>
  </si>
  <si>
    <t>% Accesos no autorizados evitados = (# accesos bloqueados / # accesos detectados)*100</t>
  </si>
  <si>
    <t xml:space="preserve">"Desconocimiento de la normatividad que regula las diferentes modalidades de contratación
Alto volumen de procesos asignados"
</t>
  </si>
  <si>
    <t xml:space="preserve">Configuración de un acto de corrupción
Investigaciones penales y disciplinarias contra los servidores públicos o contratistas que desempeñan funciones públicas
</t>
  </si>
  <si>
    <r>
      <rPr>
        <sz val="10"/>
        <color rgb="FF000000"/>
        <rFont val="Segoe UI"/>
      </rPr>
      <t xml:space="preserve">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garantice la continuidad del servicio. De la ejecución de los controles se generará la siguiente evidencia: </t>
    </r>
    <r>
      <rPr>
        <b/>
        <sz val="10"/>
        <color rgb="FF000000"/>
        <rFont val="Segoe UI"/>
      </rPr>
      <t>Muestra de correos asignando los procesos a los estructuradores y/o base de datos con los procesos asignados a cada estructurador</t>
    </r>
  </si>
  <si>
    <r>
      <rPr>
        <sz val="10"/>
        <color rgb="FF000000"/>
        <rFont val="Segoe UI"/>
      </rPr>
      <t xml:space="preserve">Cada vez que se requiera 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t>
    </r>
    <r>
      <rPr>
        <b/>
        <sz val="10"/>
        <color rgb="FF000000"/>
        <rFont val="Segoe UI"/>
      </rPr>
      <t>Actas y/o grabaciones del Comité de Contratación</t>
    </r>
  </si>
  <si>
    <t>De 01/01/2025
Hasta 30/11/2025</t>
  </si>
  <si>
    <t xml:space="preserve">Desconocimiento de la normatividad archivistiva aplicable al proceso de Gestión Documental.
                                                                                                                                                                                          Falta de Disponibilidad de espacio para el almacenamiento del acervo documental en el Archivo Central </t>
  </si>
  <si>
    <t xml:space="preserve">Debilidad en el proceso por falta de socialización en la organización de los expedientes producidos por las dependencias.
Desactualización de los inventarios documentales del archivo central
</t>
  </si>
  <si>
    <t>Perdida de información.
Reprocesos en la organización 
Dificultad para acceder a la información.   
                                                                                                                                                                                                                                                                                          Hallazgos por pate del archivo General de la Nación.</t>
  </si>
  <si>
    <r>
      <rPr>
        <sz val="10"/>
        <color rgb="FF000000"/>
        <rFont val="Segoe UI"/>
      </rPr>
      <t xml:space="preserve">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t>
    </r>
    <r>
      <rPr>
        <b/>
        <sz val="10"/>
        <color rgb="FF000000"/>
        <rFont val="Segoe UI"/>
      </rPr>
      <t>memorando que incluye cronograma , Piezas comunicativas socializadas en la intranet y lista de asistencia   y/o actas de reunión de capacitaciones.</t>
    </r>
    <r>
      <rPr>
        <sz val="10"/>
        <color rgb="FF000000"/>
        <rFont val="Segoe UI"/>
      </rPr>
      <t xml:space="preserve">                                                                                                                            </t>
    </r>
    <r>
      <rPr>
        <b/>
        <sz val="10"/>
        <color rgb="FF000000"/>
        <rFont val="Segoe UI"/>
      </rPr>
      <t>Nota:</t>
    </r>
    <r>
      <rPr>
        <sz val="10"/>
        <color rgb="FF000000"/>
        <rFont val="Segoe UI"/>
      </rPr>
      <t xml:space="preserve"> El reporte se realizara cuatrimestralmente en coherencia con el monitoreo.</t>
    </r>
  </si>
  <si>
    <r>
      <rPr>
        <sz val="10"/>
        <color rgb="FF000000"/>
        <rFont val="Segoe UI"/>
      </rPr>
      <t xml:space="preserve">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t>
    </r>
    <r>
      <rPr>
        <b/>
        <sz val="10"/>
        <color rgb="FF000000"/>
        <rFont val="Segoe UI"/>
      </rPr>
      <t xml:space="preserve">inventarios actualizados registro GD_FR-029 formato  de inventario documental FUID, correo informando el estado de los expedientes </t>
    </r>
    <r>
      <rPr>
        <sz val="10"/>
        <color rgb="FF000000"/>
        <rFont val="Segoe UI"/>
      </rPr>
      <t xml:space="preserve">al coordinador del área (cuando aplique)
</t>
    </r>
    <r>
      <rPr>
        <b/>
        <sz val="10"/>
        <color rgb="FF000000"/>
        <rFont val="Segoe UI"/>
      </rPr>
      <t>Nota:</t>
    </r>
    <r>
      <rPr>
        <sz val="10"/>
        <color rgb="FF000000"/>
        <rFont val="Segoe UI"/>
      </rPr>
      <t xml:space="preserve"> El reporte se realizara cuatrimestralmente en coherencia con el monitoreo.</t>
    </r>
  </si>
  <si>
    <t>Solicitudes  de capacitación y Lista de asistencia.</t>
  </si>
  <si>
    <t xml:space="preserve"> Indice de cumplimiento de implementación de las tablas de retención documental.                                                                                                                                                                                                Formula (#  de tablas de retención implementadas  / # total de tablas de retención verificadas por demanda)*100
Frecuencia: Cuatrimestral 
</t>
  </si>
  <si>
    <t>% de cumplimiento de visitas programadas. Formula= (# de visitas realizadas en el periodo / total de visitas programadas)*100
Frecuencia: semestral</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</si>
  <si>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</si>
  <si>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 xml:space="preserve">Por falta de apropiación y aplicación de los lineamientos y procedimientos_x000D_
Ausencia de Estandarización en los Procesos de Evaluación y Selección_x000D_
Errores en la elaboracion del acta o base de datos (Nomina) en la categoria del deportista generando un posible pago mayor o menor </t>
  </si>
  <si>
    <t xml:space="preserve">"Dificultades en el proceso de verificación de los requisitos para el acceso y/o permanencia como beneficiario de los programas de atleta excelencia, glorias del deporte, escuela de talentos, o de apoyo a federaciones deportivas nacionales.
</t>
  </si>
  <si>
    <t xml:space="preserve">"Detrimento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
</t>
  </si>
  <si>
    <t xml:space="preserve">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
</t>
  </si>
  <si>
    <t xml:space="preserve">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t>
  </si>
  <si>
    <t xml:space="preserve">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</si>
  <si>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t xml:space="preserve">Realizar de manera trimestral el reporte y control de las gestiones realizadas en cada uno de los programas a cargo del proceso de Altos Logros 
</t>
  </si>
  <si>
    <t xml:space="preserve">Las presentaciones compartidas por los coordinadores de los Grupos Internos de Trabajo </t>
  </si>
  <si>
    <t>Coordinadores de los Grupos Internos de Trabajo del proceso de Atos Logros</t>
  </si>
  <si>
    <t>Posibilidad de recibir o solicitar cualquier dádiva o beneficio a nombre propio o de terceros para emitir una decisión que favorezca o perjudique al sujeto disciplinable por sustracción, ocultamiento o pérdida de información de los procesos disciplinarios activos.Posibilidad de recibir o solicitar cualquier dádiva o beneficio a nombre propio o de terceros para emitir una decisión que favorezca o perjudique al sujeto disciplinable por sustracción, ocultamiento o pérdida de información de los procesos disciplinarios activos.v</t>
  </si>
  <si>
    <t>1. No tramitar una solicitud de recusación o no declararse impedido inmediatamente cuando exista una causal de conflicto de interés. 
2. No valorar pruebas útiles que sirvan para esclarecer los hechos investigados1. No tramitar una solicitud de recusación o no declararse impedido inmediatamente cuando exista una causal de conflicto de interés. 
2. No valorar pruebas útiles que sirvan para esclarecer los hechos investigados</t>
  </si>
  <si>
    <r>
      <rPr>
        <sz val="11"/>
        <color rgb="FF000000"/>
        <rFont val="Segoe UI"/>
        <family val="2"/>
      </rPr>
      <t xml:space="preserve">La jefatura de la Oficina de Control Interno Disciplinario verifica si la decisión adoptada se encuentra fundada en pruebas legalmente producidas y aportadas al proceso, que demuestren la existencia o no  de la falta disciplinaria y la responsasbilidad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t>
    </r>
    <r>
      <rPr>
        <b/>
        <sz val="11"/>
        <color rgb="FF000000"/>
        <rFont val="Segoe UI"/>
        <family val="2"/>
      </rPr>
      <t xml:space="preserve">•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r>
  </si>
  <si>
    <t>10/03/2025
10/04/2025
10/05/2025
10/06/2025
10/07/2025
10/08/2025
10/09/2025
10/10/2025
10/11/2025</t>
  </si>
  <si>
    <t>2. Informar a los  funcionarios y contratistas de prestación de servicios de la Oficina de Control interno disciplinario, en reunión mensual o cuando se requiera,  el cumplimiento de la normatividad aplicable al conflicto de intereses, inhabilidades e incompatibilidades en ejercicio de sus funciones y obligaciones contractuales.</t>
  </si>
  <si>
    <r>
      <rPr>
        <sz val="10"/>
        <color rgb="FF000000"/>
        <rFont val="Segoe UI"/>
        <family val="2"/>
      </rPr>
      <t xml:space="preserve">2. Reportes </t>
    </r>
    <r>
      <rPr>
        <b/>
        <sz val="10"/>
        <color rgb="FF000000"/>
        <rFont val="Segoe UI"/>
        <family val="2"/>
      </rPr>
      <t xml:space="preserve">CLINICAS JURIDICAS </t>
    </r>
  </si>
  <si>
    <t xml:space="preserve">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t>
  </si>
  <si>
    <t>1. Recibir o solicitar dádivas y beneficios para manipulación de los resultados de los informes de auditorías o seguimientos para favorecer a los procesos, terceros, dependencias o en beneficio propio.
2. Posibles comportamientos no éticos y no objetivos de los auditores.</t>
  </si>
  <si>
    <t>1. Deficiente revisión de los resultados de los trabajos.
2. Emitir informes sin el cumplimiento de los requisitos establecidos en las políticas, procedimientos, código de ética y estatuto de auditoria interna.</t>
  </si>
  <si>
    <t>1. Pérdida de recursos económicos.
2. Pérdida de credibilidad y confianza en la Oficina de Control Interno.
3. Sanciones o procesos disciplinarios por parte de Entes de Control.
4. Favorecimiento de intereses particulares.</t>
  </si>
  <si>
    <t xml:space="preserve">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 </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</si>
  <si>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</si>
  <si>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1. Desarrollar mesa de trabajo de socialización del Código de Ética del Auditor Interno</t>
  </si>
  <si>
    <t>1. Acta de la mesa de trabajo</t>
  </si>
  <si>
    <t>01/06/2025 al 01/07/2025</t>
  </si>
  <si>
    <t>Descripción: cantidad de informes del proceso Evaluación Independiente que son devueltos para correcciones debido a que no cumplen con los requisitos establecidos en las políticas, procedimientos, código de ética y estatuto de auditoría interna.
Fórmula: (Total de Informes devueltos para corrección debido a Incumplimientos/ Total de informes emitidos en el periodo)*100%
Frecuencia: cuatrimestral, se reportan los informes que se evalúen en el periodo.
Nota 1: No aplica las devoluciones por efecto de las revisiones.
Nota 2: no aplica para el indicador aquellos informes proyectados por el Jefe OCI, en razón a que el mismo no revisa su propio informe, por lo que no se tienen en cuent</t>
  </si>
  <si>
    <t>Fórmula: (Número de informes revisados por el jefe de la OCI / Número Total informes emitidos) * 100%
Frecuencia: cuatrimestral, se reportan los informes que se evalúen en el periodo.
Nota: no aplica para el indicador aquellos informes proyectados por el Jefe OCI, en razón a que el mismo no revisa su propio informe, por lo que no se tienen en cuenta entre los revisados, ni en el total de informes, para efectos del presente indicador.</t>
  </si>
  <si>
    <t>Soportes incompletos o inconsistentes de lnformacion financiera de los convenios y/o contratos, de responsabiilidad de la Direccion de Fomento y Desarrollo.
La magnitud de los recursos de algunos convenios y/o contratos son de valores considerables y supervisados por un funcionario del ministerio.</t>
  </si>
  <si>
    <t xml:space="preserve">Deficiencias en los lineamientos para la asignacion de recursos para los contratos y/o convenios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</si>
</sst>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b/>
      <sz val="9"/>
      <color indexed="81"/>
      <name val="Tahoma"/>
      <family val="2"/>
    </font>
    <font>
      <sz val="10"/>
      <name val="Segoe UI"/>
      <family val="2"/>
    </font>
    <font>
      <b/>
      <sz val="10"/>
      <name val="Segoe UI"/>
      <family val="2"/>
    </font>
    <font>
      <b/>
      <sz val="14"/>
      <name val="Segoe UI"/>
      <family val="2"/>
    </font>
    <font>
      <sz val="14"/>
      <name val="Segoe UI"/>
      <family val="2"/>
    </font>
    <font>
      <sz val="10"/>
      <color theme="1"/>
      <name val="Segoe UI"/>
      <family val="2"/>
    </font>
    <font>
      <sz val="11"/>
      <color rgb="FF000000"/>
      <name val="Segoe UI"/>
      <family val="2"/>
    </font>
    <font>
      <sz val="10"/>
      <color rgb="FF000000"/>
      <name val="Segoe UI"/>
    </font>
    <font>
      <b/>
      <sz val="10"/>
      <color rgb="FF000000"/>
      <name val="Segoe UI"/>
    </font>
    <font>
      <sz val="10"/>
      <color rgb="FF000000"/>
      <name val="Segoe UI"/>
      <family val="2"/>
    </font>
    <font>
      <b/>
      <sz val="10"/>
      <color rgb="FF000000"/>
      <name val="Segoe UI"/>
      <family val="2"/>
    </font>
  </fonts>
  <fills count="25">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FFFFF"/>
        <bgColor rgb="FF000000"/>
      </patternFill>
    </fill>
    <fill>
      <patternFill patternType="solid">
        <fgColor rgb="FFFF0000"/>
        <bgColor rgb="FF000000"/>
      </patternFill>
    </fill>
    <fill>
      <patternFill patternType="solid">
        <fgColor theme="9" tint="-0.249977111117893"/>
        <bgColor indexed="64"/>
      </patternFill>
    </fill>
  </fills>
  <borders count="91">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indexed="64"/>
      </left>
      <right style="medium">
        <color auto="1"/>
      </right>
      <top style="thin">
        <color indexed="64"/>
      </top>
      <bottom/>
      <diagonal/>
    </border>
    <border>
      <left style="hair">
        <color indexed="64"/>
      </left>
      <right style="medium">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auto="1"/>
      </left>
      <right/>
      <top style="hair">
        <color auto="1"/>
      </top>
      <bottom style="hair">
        <color auto="1"/>
      </bottom>
      <diagonal/>
    </border>
    <border>
      <left style="hair">
        <color auto="1"/>
      </left>
      <right style="medium">
        <color indexed="64"/>
      </right>
      <top style="hair">
        <color indexed="64"/>
      </top>
      <bottom/>
      <diagonal/>
    </border>
    <border>
      <left style="hair">
        <color auto="1"/>
      </left>
      <right/>
      <top/>
      <bottom style="hair">
        <color auto="1"/>
      </bottom>
      <diagonal/>
    </border>
  </borders>
  <cellStyleXfs count="5">
    <xf numFmtId="0" fontId="0" fillId="0" borderId="0"/>
    <xf numFmtId="0" fontId="27" fillId="0" borderId="0"/>
    <xf numFmtId="0" fontId="28" fillId="0" borderId="0"/>
    <xf numFmtId="0" fontId="4" fillId="0" borderId="0"/>
    <xf numFmtId="0" fontId="58" fillId="0" borderId="0" applyNumberFormat="0" applyFill="0" applyBorder="0" applyAlignment="0" applyProtection="0"/>
  </cellStyleXfs>
  <cellXfs count="856">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1" fillId="0" borderId="9" xfId="0" applyFont="1" applyBorder="1" applyAlignment="1">
      <alignment vertical="center"/>
    </xf>
    <xf numFmtId="0" fontId="31" fillId="0" borderId="3" xfId="0" applyFont="1" applyBorder="1" applyAlignment="1">
      <alignment vertical="center"/>
    </xf>
    <xf numFmtId="0" fontId="31" fillId="0" borderId="8" xfId="0" applyFont="1" applyBorder="1" applyAlignment="1">
      <alignment vertical="center"/>
    </xf>
    <xf numFmtId="0" fontId="31" fillId="0" borderId="7" xfId="0" applyFont="1" applyBorder="1" applyAlignment="1">
      <alignment vertical="center"/>
    </xf>
    <xf numFmtId="0" fontId="39" fillId="2" borderId="0" xfId="0" applyFont="1" applyFill="1" applyAlignment="1">
      <alignment horizontal="justify" vertical="center" wrapText="1" readingOrder="1"/>
    </xf>
    <xf numFmtId="0" fontId="40" fillId="2" borderId="0" xfId="0" applyFont="1" applyFill="1" applyAlignment="1">
      <alignment vertical="center"/>
    </xf>
    <xf numFmtId="0" fontId="39" fillId="0" borderId="0" xfId="0" applyFont="1" applyAlignment="1">
      <alignment horizontal="justify" vertical="center" wrapText="1" readingOrder="1"/>
    </xf>
    <xf numFmtId="0" fontId="39" fillId="0" borderId="0" xfId="0" applyFont="1" applyAlignment="1">
      <alignment vertical="center"/>
    </xf>
    <xf numFmtId="0" fontId="6" fillId="0" borderId="0" xfId="0" pivotButton="1" applyFont="1"/>
    <xf numFmtId="0" fontId="41" fillId="0" borderId="0" xfId="0" applyFont="1"/>
    <xf numFmtId="0" fontId="37" fillId="2" borderId="0" xfId="0" applyFont="1" applyFill="1"/>
    <xf numFmtId="0" fontId="37" fillId="4" borderId="62" xfId="0" applyFont="1" applyFill="1" applyBorder="1" applyAlignment="1">
      <alignment horizontal="center" vertical="center" wrapText="1" readingOrder="1"/>
    </xf>
    <xf numFmtId="0" fontId="37" fillId="6" borderId="62" xfId="0" applyFont="1" applyFill="1" applyBorder="1" applyAlignment="1">
      <alignment horizontal="center" vertical="center" wrapText="1" readingOrder="1"/>
    </xf>
    <xf numFmtId="0" fontId="37" fillId="3" borderId="62" xfId="0" applyFont="1" applyFill="1" applyBorder="1" applyAlignment="1">
      <alignment horizontal="center" vertical="center" wrapText="1" readingOrder="1"/>
    </xf>
    <xf numFmtId="0" fontId="37" fillId="7" borderId="62" xfId="0" applyFont="1" applyFill="1" applyBorder="1" applyAlignment="1">
      <alignment horizontal="center" vertical="center" wrapText="1" readingOrder="1"/>
    </xf>
    <xf numFmtId="0" fontId="37" fillId="8" borderId="62" xfId="0" applyFont="1" applyFill="1" applyBorder="1" applyAlignment="1">
      <alignment horizontal="center" vertical="center" wrapText="1" readingOrder="1"/>
    </xf>
    <xf numFmtId="0" fontId="29" fillId="0" borderId="0" xfId="0" applyFont="1" applyAlignment="1">
      <alignment vertical="center" wrapText="1"/>
    </xf>
    <xf numFmtId="0" fontId="42" fillId="0" borderId="0" xfId="0" applyFont="1"/>
    <xf numFmtId="0" fontId="45" fillId="18" borderId="43" xfId="0" applyFont="1" applyFill="1" applyBorder="1" applyAlignment="1">
      <alignment horizontal="center" vertical="center" wrapText="1"/>
    </xf>
    <xf numFmtId="0" fontId="45" fillId="18" borderId="51" xfId="0" applyFont="1" applyFill="1" applyBorder="1" applyAlignment="1">
      <alignment horizontal="center" vertical="center" wrapText="1"/>
    </xf>
    <xf numFmtId="0" fontId="45" fillId="15" borderId="47" xfId="0" applyFont="1" applyFill="1" applyBorder="1" applyAlignment="1">
      <alignment horizontal="center" vertical="center" wrapText="1"/>
    </xf>
    <xf numFmtId="0" fontId="45" fillId="15" borderId="37" xfId="0" applyFont="1" applyFill="1" applyBorder="1" applyAlignment="1">
      <alignment horizontal="center" vertical="center" wrapText="1"/>
    </xf>
    <xf numFmtId="0" fontId="45" fillId="15" borderId="36" xfId="0" applyFont="1" applyFill="1" applyBorder="1" applyAlignment="1">
      <alignment horizontal="center" vertical="center" wrapText="1"/>
    </xf>
    <xf numFmtId="0" fontId="45" fillId="15" borderId="34" xfId="0" applyFont="1" applyFill="1" applyBorder="1" applyAlignment="1">
      <alignment horizontal="center" vertical="center" wrapText="1"/>
    </xf>
    <xf numFmtId="0" fontId="45" fillId="15" borderId="39" xfId="0" applyFont="1" applyFill="1" applyBorder="1" applyAlignment="1">
      <alignment horizontal="center" vertical="center" wrapText="1"/>
    </xf>
    <xf numFmtId="0" fontId="45" fillId="15" borderId="33" xfId="0" applyFont="1" applyFill="1" applyBorder="1" applyAlignment="1">
      <alignment horizontal="center" vertical="center" wrapText="1"/>
    </xf>
    <xf numFmtId="0" fontId="45" fillId="15" borderId="43" xfId="0" applyFont="1" applyFill="1" applyBorder="1" applyAlignment="1">
      <alignment horizontal="center" vertical="center" wrapText="1"/>
    </xf>
    <xf numFmtId="0" fontId="45" fillId="15" borderId="51" xfId="0" applyFont="1" applyFill="1" applyBorder="1" applyAlignment="1">
      <alignment horizontal="center" vertical="center" wrapText="1"/>
    </xf>
    <xf numFmtId="0" fontId="45" fillId="15" borderId="41" xfId="0" applyFont="1" applyFill="1" applyBorder="1" applyAlignment="1">
      <alignment horizontal="center" vertical="center" wrapText="1"/>
    </xf>
    <xf numFmtId="0" fontId="45" fillId="19" borderId="55" xfId="0" applyFont="1" applyFill="1" applyBorder="1" applyAlignment="1">
      <alignment horizontal="center" vertical="center" wrapText="1"/>
    </xf>
    <xf numFmtId="0" fontId="45" fillId="19" borderId="57" xfId="0" applyFont="1" applyFill="1" applyBorder="1" applyAlignment="1">
      <alignment horizontal="center" vertical="center" wrapText="1"/>
    </xf>
    <xf numFmtId="0" fontId="45" fillId="19" borderId="56" xfId="0" applyFont="1" applyFill="1" applyBorder="1" applyAlignment="1">
      <alignment horizontal="center" vertical="center" wrapText="1"/>
    </xf>
    <xf numFmtId="0" fontId="36" fillId="5" borderId="62" xfId="0" applyFont="1" applyFill="1" applyBorder="1" applyAlignment="1">
      <alignment horizontal="center" vertical="center" wrapText="1" readingOrder="1"/>
    </xf>
    <xf numFmtId="0" fontId="37" fillId="0" borderId="62" xfId="0" applyFont="1" applyBorder="1" applyAlignment="1">
      <alignment horizontal="center" vertical="center" wrapText="1" readingOrder="1"/>
    </xf>
    <xf numFmtId="0" fontId="30" fillId="0" borderId="0" xfId="0" applyFont="1" applyAlignment="1">
      <alignment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8" fillId="2" borderId="0" xfId="0" applyFont="1" applyFill="1"/>
    <xf numFmtId="0" fontId="50" fillId="18" borderId="70" xfId="0" applyFont="1" applyFill="1" applyBorder="1" applyAlignment="1">
      <alignment horizontal="center" vertical="center"/>
    </xf>
    <xf numFmtId="0" fontId="50" fillId="18" borderId="72" xfId="0" applyFont="1" applyFill="1" applyBorder="1" applyAlignment="1">
      <alignment horizontal="center" vertical="center"/>
    </xf>
    <xf numFmtId="0" fontId="48" fillId="0" borderId="0" xfId="0" applyFont="1"/>
    <xf numFmtId="0" fontId="35"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5" fillId="0" borderId="45" xfId="0" applyFont="1" applyBorder="1" applyAlignment="1">
      <alignment horizontal="center" vertical="center" wrapText="1"/>
    </xf>
    <xf numFmtId="0" fontId="35" fillId="0" borderId="48" xfId="0" applyFont="1" applyBorder="1" applyAlignment="1">
      <alignment horizontal="center" vertical="center" wrapText="1"/>
    </xf>
    <xf numFmtId="0" fontId="35" fillId="0" borderId="50" xfId="0" applyFont="1" applyBorder="1" applyAlignment="1">
      <alignment horizontal="center" vertical="center" wrapText="1"/>
    </xf>
    <xf numFmtId="0" fontId="29" fillId="2" borderId="0" xfId="0" applyFont="1" applyFill="1" applyAlignment="1">
      <alignment vertical="center" wrapText="1"/>
    </xf>
    <xf numFmtId="0" fontId="53"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3"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3"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2" fillId="8" borderId="35" xfId="0" applyFont="1" applyFill="1" applyBorder="1" applyAlignment="1">
      <alignment horizontal="center" vertical="center" wrapText="1" readingOrder="1"/>
    </xf>
    <xf numFmtId="0" fontId="52" fillId="10" borderId="38" xfId="0" applyFont="1" applyFill="1" applyBorder="1" applyAlignment="1">
      <alignment horizontal="center" vertical="center" wrapText="1" readingOrder="1"/>
    </xf>
    <xf numFmtId="0" fontId="52"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5" fillId="5" borderId="55" xfId="0" applyFont="1" applyFill="1" applyBorder="1" applyAlignment="1">
      <alignment horizontal="center" vertical="center" wrapText="1" readingOrder="1"/>
    </xf>
    <xf numFmtId="0" fontId="30" fillId="5" borderId="56" xfId="0" applyFont="1" applyFill="1" applyBorder="1" applyAlignment="1">
      <alignment horizontal="center" vertical="center" wrapText="1"/>
    </xf>
    <xf numFmtId="0" fontId="45" fillId="5" borderId="56" xfId="0" applyFont="1" applyFill="1" applyBorder="1" applyAlignment="1">
      <alignment horizontal="center" vertical="center" wrapText="1"/>
    </xf>
    <xf numFmtId="0" fontId="45" fillId="5" borderId="57" xfId="0" applyFont="1" applyFill="1" applyBorder="1" applyAlignment="1">
      <alignment horizontal="center" vertical="center" wrapText="1"/>
    </xf>
    <xf numFmtId="9" fontId="37" fillId="0" borderId="62" xfId="0" applyNumberFormat="1" applyFont="1" applyBorder="1" applyAlignment="1">
      <alignment horizontal="center" vertical="center" wrapText="1" readingOrder="1"/>
    </xf>
    <xf numFmtId="0" fontId="56" fillId="0" borderId="0" xfId="0" applyFont="1" applyAlignment="1">
      <alignment vertical="center"/>
    </xf>
    <xf numFmtId="0" fontId="38" fillId="19" borderId="0" xfId="0" applyFont="1" applyFill="1" applyAlignment="1">
      <alignment horizontal="center" vertical="center" wrapText="1"/>
    </xf>
    <xf numFmtId="0" fontId="47" fillId="0" borderId="21"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32" xfId="0" applyFont="1" applyBorder="1" applyAlignment="1">
      <alignment horizontal="center" vertical="center" wrapText="1"/>
    </xf>
    <xf numFmtId="0" fontId="47" fillId="0" borderId="20" xfId="0" applyFont="1" applyBorder="1" applyAlignment="1">
      <alignment horizontal="center" vertical="center" wrapText="1"/>
    </xf>
    <xf numFmtId="0" fontId="58" fillId="0" borderId="0" xfId="4" applyAlignment="1">
      <alignment vertical="center" wrapText="1"/>
    </xf>
    <xf numFmtId="0" fontId="58" fillId="0" borderId="0" xfId="4"/>
    <xf numFmtId="0" fontId="0" fillId="12" borderId="0" xfId="0" applyFill="1"/>
    <xf numFmtId="0" fontId="0" fillId="0" borderId="0" xfId="0" applyAlignment="1">
      <alignment wrapText="1"/>
    </xf>
    <xf numFmtId="0" fontId="34" fillId="12" borderId="61" xfId="0" applyFont="1" applyFill="1" applyBorder="1" applyAlignment="1">
      <alignment horizontal="center" vertical="center" textRotation="90"/>
    </xf>
    <xf numFmtId="0" fontId="34" fillId="6" borderId="61" xfId="0" applyFont="1" applyFill="1" applyBorder="1" applyAlignment="1">
      <alignment horizontal="center" vertical="center" textRotation="90"/>
    </xf>
    <xf numFmtId="0" fontId="35" fillId="12" borderId="61" xfId="0" applyFont="1" applyFill="1" applyBorder="1" applyAlignment="1">
      <alignment horizontal="center" vertical="center" textRotation="90"/>
    </xf>
    <xf numFmtId="0" fontId="35" fillId="7" borderId="61" xfId="0" applyFont="1" applyFill="1" applyBorder="1" applyAlignment="1">
      <alignment horizontal="center" vertical="center" textRotation="90"/>
    </xf>
    <xf numFmtId="0" fontId="35" fillId="7" borderId="69" xfId="0" applyFont="1" applyFill="1" applyBorder="1" applyAlignment="1">
      <alignment horizontal="center" vertical="center" textRotation="90"/>
    </xf>
    <xf numFmtId="0" fontId="34" fillId="0" borderId="61" xfId="0" applyFont="1" applyBorder="1" applyAlignment="1">
      <alignment horizontal="justify" vertical="center" wrapText="1"/>
    </xf>
    <xf numFmtId="0" fontId="34" fillId="0" borderId="61" xfId="0" applyFont="1" applyBorder="1" applyAlignment="1">
      <alignment vertical="center" wrapText="1"/>
    </xf>
    <xf numFmtId="0" fontId="34" fillId="0" borderId="61" xfId="0" applyFont="1" applyBorder="1" applyAlignment="1" applyProtection="1">
      <alignment vertical="center"/>
      <protection locked="0"/>
    </xf>
    <xf numFmtId="0" fontId="34" fillId="4" borderId="61" xfId="0" applyFont="1" applyFill="1" applyBorder="1" applyAlignment="1">
      <alignment horizontal="center" vertical="center" textRotation="90"/>
    </xf>
    <xf numFmtId="0" fontId="34" fillId="0" borderId="72" xfId="0" applyFont="1" applyBorder="1" applyAlignment="1">
      <alignment vertical="center" wrapText="1"/>
    </xf>
    <xf numFmtId="0" fontId="35" fillId="6" borderId="61" xfId="0" applyFont="1" applyFill="1" applyBorder="1" applyAlignment="1">
      <alignment horizontal="center" vertical="center" textRotation="90"/>
    </xf>
    <xf numFmtId="0" fontId="61" fillId="20" borderId="77" xfId="0" applyFont="1" applyFill="1" applyBorder="1" applyAlignment="1">
      <alignment horizontal="center" vertical="center" wrapText="1"/>
    </xf>
    <xf numFmtId="0" fontId="34" fillId="2" borderId="0" xfId="0" applyFont="1" applyFill="1" applyAlignment="1" applyProtection="1">
      <alignment vertical="center"/>
      <protection locked="0"/>
    </xf>
    <xf numFmtId="0" fontId="34" fillId="0" borderId="0" xfId="0" applyFont="1" applyAlignment="1" applyProtection="1">
      <alignment vertical="center"/>
      <protection locked="0"/>
    </xf>
    <xf numFmtId="0" fontId="51" fillId="2" borderId="0" xfId="0" applyFont="1" applyFill="1" applyAlignment="1" applyProtection="1">
      <alignment vertical="center"/>
      <protection locked="0"/>
    </xf>
    <xf numFmtId="0" fontId="36" fillId="18" borderId="55" xfId="0" applyFont="1" applyFill="1" applyBorder="1" applyAlignment="1">
      <alignment vertical="center" wrapText="1"/>
    </xf>
    <xf numFmtId="0" fontId="34" fillId="0" borderId="63" xfId="0" applyFont="1" applyBorder="1" applyAlignment="1">
      <alignment horizontal="center" vertical="center" wrapText="1"/>
    </xf>
    <xf numFmtId="0" fontId="34" fillId="0" borderId="56" xfId="0" applyFont="1" applyBorder="1" applyAlignment="1">
      <alignment horizontal="center" vertical="center" wrapText="1"/>
    </xf>
    <xf numFmtId="0" fontId="34" fillId="0" borderId="59" xfId="0" applyFont="1" applyBorder="1" applyAlignment="1">
      <alignment horizontal="justify" vertical="center" wrapText="1"/>
    </xf>
    <xf numFmtId="0" fontId="35" fillId="23" borderId="61" xfId="0" applyFont="1" applyFill="1" applyBorder="1" applyAlignment="1">
      <alignment horizontal="center" vertical="center" textRotation="90" wrapText="1"/>
    </xf>
    <xf numFmtId="0" fontId="34" fillId="0" borderId="44" xfId="0" applyFont="1" applyBorder="1" applyAlignment="1">
      <alignment horizontal="center" vertical="center" textRotation="90" wrapText="1"/>
    </xf>
    <xf numFmtId="0" fontId="35" fillId="12" borderId="36" xfId="0" applyFont="1" applyFill="1" applyBorder="1" applyAlignment="1" applyProtection="1">
      <alignment horizontal="center" vertical="center" textRotation="90" wrapText="1"/>
      <protection hidden="1"/>
    </xf>
    <xf numFmtId="14" fontId="61" fillId="15" borderId="81" xfId="0" applyNumberFormat="1" applyFont="1" applyFill="1" applyBorder="1" applyAlignment="1" applyProtection="1">
      <alignment horizontal="center" vertical="center" wrapText="1"/>
      <protection locked="0"/>
    </xf>
    <xf numFmtId="0" fontId="61" fillId="15" borderId="80" xfId="0" applyFont="1" applyFill="1" applyBorder="1" applyAlignment="1" applyProtection="1">
      <alignment horizontal="center" vertical="center" wrapText="1"/>
      <protection locked="0"/>
    </xf>
    <xf numFmtId="0" fontId="34" fillId="17" borderId="54" xfId="0" applyFont="1" applyFill="1" applyBorder="1" applyAlignment="1" applyProtection="1">
      <alignment horizontal="justify" vertical="center" wrapText="1"/>
      <protection locked="0"/>
    </xf>
    <xf numFmtId="0" fontId="34" fillId="2" borderId="75" xfId="0" applyFont="1" applyFill="1" applyBorder="1" applyAlignment="1">
      <alignment vertical="center" textRotation="90"/>
    </xf>
    <xf numFmtId="0" fontId="34" fillId="2" borderId="84" xfId="0" applyFont="1" applyFill="1" applyBorder="1" applyAlignment="1">
      <alignment vertical="center" textRotation="90"/>
    </xf>
    <xf numFmtId="0" fontId="34" fillId="2" borderId="0" xfId="0" applyFont="1" applyFill="1" applyAlignment="1">
      <alignment vertical="center" textRotation="90"/>
    </xf>
    <xf numFmtId="0" fontId="34" fillId="2" borderId="8" xfId="0" applyFont="1" applyFill="1" applyBorder="1" applyAlignment="1">
      <alignment vertical="center" textRotation="90"/>
    </xf>
    <xf numFmtId="0" fontId="61" fillId="20" borderId="64" xfId="0" applyFont="1" applyFill="1" applyBorder="1" applyAlignment="1">
      <alignment horizontal="justify" vertical="center" wrapText="1"/>
    </xf>
    <xf numFmtId="0" fontId="61" fillId="20" borderId="64" xfId="0" applyFont="1" applyFill="1" applyBorder="1" applyAlignment="1">
      <alignment horizontal="center" vertical="center" wrapText="1"/>
    </xf>
    <xf numFmtId="0" fontId="61" fillId="20" borderId="80" xfId="0" applyFont="1" applyFill="1" applyBorder="1" applyAlignment="1">
      <alignment horizontal="justify" vertical="center" wrapText="1"/>
    </xf>
    <xf numFmtId="0" fontId="61" fillId="20" borderId="80" xfId="0" applyFont="1" applyFill="1" applyBorder="1" applyAlignment="1">
      <alignment vertical="center" wrapText="1"/>
    </xf>
    <xf numFmtId="14" fontId="62" fillId="15" borderId="81" xfId="0" applyNumberFormat="1" applyFont="1" applyFill="1" applyBorder="1" applyAlignment="1" applyProtection="1">
      <alignment horizontal="center" vertical="center" wrapText="1"/>
      <protection locked="0"/>
    </xf>
    <xf numFmtId="0" fontId="61" fillId="15" borderId="80" xfId="0" applyFont="1" applyFill="1" applyBorder="1" applyAlignment="1" applyProtection="1">
      <alignment horizontal="justify" vertical="center" wrapText="1"/>
      <protection locked="0"/>
    </xf>
    <xf numFmtId="0" fontId="61" fillId="15" borderId="80" xfId="0" applyFont="1" applyFill="1" applyBorder="1" applyAlignment="1" applyProtection="1">
      <alignment vertical="center" wrapText="1"/>
      <protection locked="0"/>
    </xf>
    <xf numFmtId="0" fontId="61" fillId="15" borderId="87" xfId="0" applyFont="1" applyFill="1" applyBorder="1" applyAlignment="1" applyProtection="1">
      <alignment horizontal="justify" vertical="center" wrapText="1"/>
      <protection locked="0"/>
    </xf>
    <xf numFmtId="0" fontId="61" fillId="15" borderId="87" xfId="0" applyFont="1" applyFill="1" applyBorder="1" applyAlignment="1" applyProtection="1">
      <alignment vertical="center" wrapText="1"/>
      <protection locked="0"/>
    </xf>
    <xf numFmtId="0" fontId="61" fillId="15" borderId="87" xfId="0" applyFont="1" applyFill="1" applyBorder="1" applyAlignment="1" applyProtection="1">
      <alignment horizontal="center" vertical="center" wrapText="1"/>
      <protection locked="0"/>
    </xf>
    <xf numFmtId="14" fontId="61" fillId="15" borderId="86" xfId="0" applyNumberFormat="1" applyFont="1" applyFill="1" applyBorder="1" applyAlignment="1" applyProtection="1">
      <alignment horizontal="center" vertical="center" wrapText="1"/>
      <protection locked="0"/>
    </xf>
    <xf numFmtId="0" fontId="35" fillId="2" borderId="61" xfId="0" applyFont="1" applyFill="1" applyBorder="1" applyAlignment="1" applyProtection="1">
      <alignment horizontal="center" vertical="center"/>
      <protection locked="0"/>
    </xf>
    <xf numFmtId="0" fontId="63" fillId="2" borderId="9" xfId="0" applyFont="1" applyFill="1" applyBorder="1" applyAlignment="1" applyProtection="1">
      <alignment vertical="center" textRotation="90"/>
      <protection locked="0"/>
    </xf>
    <xf numFmtId="0" fontId="34" fillId="2" borderId="0" xfId="0" applyFont="1" applyFill="1" applyProtection="1">
      <protection locked="0"/>
    </xf>
    <xf numFmtId="0" fontId="34" fillId="2" borderId="18" xfId="0" applyFont="1" applyFill="1" applyBorder="1" applyProtection="1">
      <protection locked="0"/>
    </xf>
    <xf numFmtId="0" fontId="34" fillId="2" borderId="0" xfId="0" applyFont="1" applyFill="1" applyAlignment="1" applyProtection="1">
      <alignment horizontal="center"/>
      <protection locked="0"/>
    </xf>
    <xf numFmtId="0" fontId="63" fillId="2" borderId="0" xfId="0" applyFont="1" applyFill="1" applyAlignment="1" applyProtection="1">
      <alignment vertical="center" textRotation="90"/>
      <protection locked="0"/>
    </xf>
    <xf numFmtId="0" fontId="51" fillId="2" borderId="0" xfId="0" applyFont="1" applyFill="1" applyAlignment="1" applyProtection="1">
      <alignment horizontal="center" vertical="center" wrapText="1"/>
      <protection locked="0"/>
    </xf>
    <xf numFmtId="0" fontId="51" fillId="2" borderId="0" xfId="0" applyFont="1" applyFill="1" applyAlignment="1" applyProtection="1">
      <alignment horizontal="center" vertical="center"/>
      <protection locked="0"/>
    </xf>
    <xf numFmtId="0" fontId="35"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textRotation="90"/>
      <protection locked="0"/>
    </xf>
    <xf numFmtId="0" fontId="34" fillId="2" borderId="0" xfId="0" applyFont="1" applyFill="1" applyAlignment="1" applyProtection="1">
      <alignment vertical="center" textRotation="90"/>
      <protection locked="0"/>
    </xf>
    <xf numFmtId="0" fontId="64" fillId="2" borderId="0" xfId="0" applyFont="1" applyFill="1" applyProtection="1">
      <protection locked="0"/>
    </xf>
    <xf numFmtId="0" fontId="64" fillId="2" borderId="18" xfId="0" applyFont="1" applyFill="1" applyBorder="1" applyProtection="1">
      <protection locked="0"/>
    </xf>
    <xf numFmtId="0" fontId="63" fillId="21" borderId="74" xfId="0" applyFont="1" applyFill="1" applyBorder="1" applyAlignment="1" applyProtection="1">
      <alignment horizontal="center" vertical="center" textRotation="90"/>
      <protection hidden="1"/>
    </xf>
    <xf numFmtId="0" fontId="36" fillId="18" borderId="55" xfId="0" applyFont="1" applyFill="1" applyBorder="1" applyAlignment="1">
      <alignment horizontal="center" vertical="center" wrapText="1"/>
    </xf>
    <xf numFmtId="0" fontId="36" fillId="18" borderId="21" xfId="0" applyFont="1" applyFill="1" applyBorder="1" applyAlignment="1">
      <alignment horizontal="center" vertical="center" wrapText="1"/>
    </xf>
    <xf numFmtId="0" fontId="36" fillId="18" borderId="63" xfId="0" applyFont="1" applyFill="1" applyBorder="1" applyAlignment="1">
      <alignment horizontal="center" vertical="center"/>
    </xf>
    <xf numFmtId="0" fontId="36" fillId="18" borderId="20" xfId="0" applyFont="1" applyFill="1" applyBorder="1" applyAlignment="1">
      <alignment horizontal="center" vertical="center" textRotation="90"/>
    </xf>
    <xf numFmtId="0" fontId="36" fillId="18" borderId="63" xfId="0" applyFont="1" applyFill="1" applyBorder="1" applyAlignment="1">
      <alignment horizontal="center" vertical="center" textRotation="90"/>
    </xf>
    <xf numFmtId="0" fontId="36" fillId="18" borderId="63" xfId="0" applyFont="1" applyFill="1" applyBorder="1" applyAlignment="1">
      <alignment horizontal="center" vertical="center" textRotation="90" wrapText="1"/>
    </xf>
    <xf numFmtId="0" fontId="36" fillId="18" borderId="56" xfId="0" applyFont="1" applyFill="1" applyBorder="1" applyAlignment="1">
      <alignment horizontal="center" vertical="center" wrapText="1"/>
    </xf>
    <xf numFmtId="0" fontId="36" fillId="18" borderId="55" xfId="0" applyFont="1" applyFill="1" applyBorder="1" applyAlignment="1">
      <alignment horizontal="center" vertical="center" textRotation="90" wrapText="1"/>
    </xf>
    <xf numFmtId="0" fontId="36" fillId="18" borderId="65" xfId="0" applyFont="1" applyFill="1" applyBorder="1" applyAlignment="1">
      <alignment horizontal="center" vertical="center" textRotation="90" wrapText="1"/>
    </xf>
    <xf numFmtId="0" fontId="36" fillId="18" borderId="59" xfId="0" applyFont="1" applyFill="1" applyBorder="1" applyAlignment="1">
      <alignment horizontal="center" vertical="center" textRotation="90" wrapText="1"/>
    </xf>
    <xf numFmtId="0" fontId="36" fillId="18" borderId="57" xfId="0" applyFont="1" applyFill="1" applyBorder="1" applyAlignment="1">
      <alignment horizontal="center" vertical="center" textRotation="90" wrapText="1"/>
    </xf>
    <xf numFmtId="0" fontId="36" fillId="18" borderId="58" xfId="0" applyFont="1" applyFill="1" applyBorder="1" applyAlignment="1">
      <alignment horizontal="center" vertical="center" wrapText="1"/>
    </xf>
    <xf numFmtId="0" fontId="36" fillId="18" borderId="57" xfId="0" applyFont="1" applyFill="1" applyBorder="1" applyAlignment="1">
      <alignment horizontal="center" vertical="center" wrapText="1"/>
    </xf>
    <xf numFmtId="0" fontId="37" fillId="0" borderId="65"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59" xfId="0" applyFont="1" applyBorder="1" applyAlignment="1">
      <alignment horizontal="center" vertical="center"/>
    </xf>
    <xf numFmtId="0" fontId="34" fillId="0" borderId="44" xfId="0" applyFont="1" applyBorder="1" applyAlignment="1">
      <alignment horizontal="justify" vertical="center" textRotation="90" wrapText="1"/>
    </xf>
    <xf numFmtId="0" fontId="34" fillId="20" borderId="36" xfId="0" applyFont="1" applyFill="1" applyBorder="1" applyAlignment="1">
      <alignment horizontal="center" vertical="center" textRotation="90"/>
    </xf>
    <xf numFmtId="0" fontId="34" fillId="0" borderId="56" xfId="0" applyFont="1" applyBorder="1" applyAlignment="1">
      <alignment horizontal="justify" vertical="center" wrapText="1"/>
    </xf>
    <xf numFmtId="0" fontId="34" fillId="0" borderId="63" xfId="0" applyFont="1" applyBorder="1" applyAlignment="1">
      <alignment horizontal="justify" vertical="center" wrapText="1"/>
    </xf>
    <xf numFmtId="0" fontId="34" fillId="0" borderId="55" xfId="0" applyFont="1" applyBorder="1" applyAlignment="1">
      <alignment horizontal="justify" vertical="center" wrapText="1"/>
    </xf>
    <xf numFmtId="0" fontId="34" fillId="0" borderId="66" xfId="0" applyFont="1" applyBorder="1" applyAlignment="1">
      <alignment horizontal="justify" vertical="center" wrapText="1"/>
    </xf>
    <xf numFmtId="0" fontId="34" fillId="2" borderId="18" xfId="0" applyFont="1" applyFill="1" applyBorder="1" applyAlignment="1" applyProtection="1">
      <alignment vertical="center"/>
      <protection locked="0"/>
    </xf>
    <xf numFmtId="0" fontId="34" fillId="0" borderId="44" xfId="0" applyFont="1" applyBorder="1" applyAlignment="1">
      <alignment vertical="center" textRotation="90" wrapText="1"/>
    </xf>
    <xf numFmtId="0" fontId="34" fillId="20" borderId="59" xfId="0" applyFont="1" applyFill="1" applyBorder="1" applyAlignment="1">
      <alignment vertical="center" textRotation="90"/>
    </xf>
    <xf numFmtId="0" fontId="34" fillId="0" borderId="55" xfId="0" applyFont="1" applyBorder="1" applyAlignment="1">
      <alignment vertical="center" textRotation="90" wrapText="1"/>
    </xf>
    <xf numFmtId="0" fontId="34" fillId="20" borderId="56" xfId="0" applyFont="1" applyFill="1" applyBorder="1" applyAlignment="1">
      <alignment vertical="center" textRotation="90"/>
    </xf>
    <xf numFmtId="0" fontId="34" fillId="20" borderId="57" xfId="0" applyFont="1" applyFill="1" applyBorder="1" applyAlignment="1">
      <alignment vertical="center" textRotation="90"/>
    </xf>
    <xf numFmtId="0" fontId="35" fillId="23" borderId="72" xfId="0" applyFont="1" applyFill="1" applyBorder="1" applyAlignment="1">
      <alignment horizontal="center" vertical="center" textRotation="90" wrapText="1"/>
    </xf>
    <xf numFmtId="14" fontId="34" fillId="15" borderId="66" xfId="0" applyNumberFormat="1" applyFont="1" applyFill="1" applyBorder="1" applyAlignment="1">
      <alignment horizontal="center" vertical="center" wrapText="1"/>
    </xf>
    <xf numFmtId="0" fontId="34" fillId="0" borderId="0" xfId="0" applyFont="1" applyAlignment="1">
      <alignment horizontal="center" vertical="center" textRotation="90"/>
    </xf>
    <xf numFmtId="0" fontId="37" fillId="2" borderId="60" xfId="0" applyFont="1" applyFill="1" applyBorder="1" applyAlignment="1">
      <alignment horizontal="center" vertical="center"/>
    </xf>
    <xf numFmtId="0" fontId="37" fillId="2" borderId="72" xfId="0" applyFont="1" applyFill="1" applyBorder="1" applyAlignment="1">
      <alignment horizontal="center" vertical="center" wrapText="1"/>
    </xf>
    <xf numFmtId="0" fontId="37" fillId="2" borderId="55" xfId="0" applyFont="1" applyFill="1" applyBorder="1" applyAlignment="1">
      <alignment vertical="center" wrapText="1"/>
    </xf>
    <xf numFmtId="0" fontId="37" fillId="2" borderId="60" xfId="0" applyFont="1" applyFill="1" applyBorder="1" applyAlignment="1">
      <alignment vertical="center" wrapText="1"/>
    </xf>
    <xf numFmtId="0" fontId="34" fillId="2" borderId="60" xfId="0" applyFont="1" applyFill="1" applyBorder="1" applyAlignment="1">
      <alignment vertical="center" wrapText="1"/>
    </xf>
    <xf numFmtId="0" fontId="36" fillId="10" borderId="61" xfId="0" applyFont="1" applyFill="1" applyBorder="1" applyAlignment="1">
      <alignment horizontal="center" vertical="center" textRotation="90" wrapText="1"/>
    </xf>
    <xf numFmtId="0" fontId="34" fillId="0" borderId="84" xfId="0" applyFont="1" applyBorder="1" applyAlignment="1" applyProtection="1">
      <alignment horizontal="center" vertical="center" textRotation="90"/>
      <protection hidden="1"/>
    </xf>
    <xf numFmtId="0" fontId="34" fillId="17" borderId="60" xfId="0" applyFont="1" applyFill="1" applyBorder="1" applyAlignment="1" applyProtection="1">
      <alignment horizontal="center" vertical="center" textRotation="90"/>
      <protection locked="0"/>
    </xf>
    <xf numFmtId="0" fontId="36" fillId="12" borderId="69" xfId="0" applyFont="1" applyFill="1" applyBorder="1" applyAlignment="1">
      <alignment horizontal="center" vertical="center" textRotation="90" wrapText="1"/>
    </xf>
    <xf numFmtId="0" fontId="36" fillId="10" borderId="69" xfId="0" applyFont="1" applyFill="1" applyBorder="1" applyAlignment="1">
      <alignment horizontal="center" vertical="center" textRotation="90" wrapText="1"/>
    </xf>
    <xf numFmtId="0" fontId="34" fillId="20" borderId="55" xfId="0" applyFont="1" applyFill="1" applyBorder="1" applyAlignment="1">
      <alignment horizontal="center" vertical="center" wrapText="1"/>
    </xf>
    <xf numFmtId="0" fontId="34" fillId="22" borderId="57" xfId="0" applyFont="1" applyFill="1" applyBorder="1" applyAlignment="1">
      <alignment horizontal="center" vertical="center" wrapText="1"/>
    </xf>
    <xf numFmtId="0" fontId="34" fillId="0" borderId="0" xfId="0" applyFont="1" applyAlignment="1" applyProtection="1">
      <alignment horizontal="center" vertical="center" textRotation="90"/>
      <protection locked="0"/>
    </xf>
    <xf numFmtId="0" fontId="34" fillId="0" borderId="83" xfId="0" applyFont="1" applyBorder="1" applyAlignment="1" applyProtection="1">
      <alignment horizontal="center" vertical="center" textRotation="90"/>
      <protection hidden="1"/>
    </xf>
    <xf numFmtId="0" fontId="61" fillId="15" borderId="80" xfId="0" applyFont="1" applyFill="1" applyBorder="1" applyAlignment="1">
      <alignment vertical="center" wrapText="1"/>
    </xf>
    <xf numFmtId="0" fontId="61" fillId="15" borderId="80" xfId="0" applyFont="1" applyFill="1" applyBorder="1" applyAlignment="1">
      <alignment vertical="top" wrapText="1"/>
    </xf>
    <xf numFmtId="0" fontId="34" fillId="0" borderId="83"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center" textRotation="90"/>
      <protection locked="0"/>
    </xf>
    <xf numFmtId="0" fontId="34" fillId="17" borderId="63" xfId="0" applyFont="1" applyFill="1" applyBorder="1" applyAlignment="1" applyProtection="1">
      <alignment horizontal="center" vertical="center" textRotation="90"/>
      <protection locked="0"/>
    </xf>
    <xf numFmtId="0" fontId="34" fillId="0" borderId="0" xfId="0" applyFont="1" applyAlignment="1">
      <alignment horizontal="center"/>
    </xf>
    <xf numFmtId="0" fontId="34" fillId="0" borderId="0" xfId="0" applyFont="1"/>
    <xf numFmtId="0" fontId="34" fillId="0" borderId="0" xfId="0" applyFont="1" applyAlignment="1" applyProtection="1">
      <alignment horizontal="center" vertical="center"/>
      <protection locked="0"/>
    </xf>
    <xf numFmtId="0" fontId="34" fillId="0" borderId="0" xfId="0" applyFont="1" applyProtection="1">
      <protection locked="0"/>
    </xf>
    <xf numFmtId="0" fontId="34" fillId="0" borderId="0" xfId="0" applyFont="1" applyAlignment="1" applyProtection="1">
      <alignment vertical="center" textRotation="90"/>
      <protection locked="0"/>
    </xf>
    <xf numFmtId="0" fontId="34" fillId="0" borderId="64" xfId="0" applyFont="1" applyBorder="1" applyAlignment="1">
      <alignment horizontal="center" vertical="center"/>
    </xf>
    <xf numFmtId="0" fontId="34" fillId="0" borderId="59" xfId="0" applyFont="1" applyBorder="1" applyAlignment="1">
      <alignment horizontal="left" vertical="center" wrapText="1"/>
    </xf>
    <xf numFmtId="0" fontId="34" fillId="0" borderId="76" xfId="0" applyFont="1" applyBorder="1" applyAlignment="1">
      <alignment horizontal="left" vertical="center" wrapText="1"/>
    </xf>
    <xf numFmtId="0" fontId="65" fillId="15" borderId="80" xfId="0" applyFont="1" applyFill="1" applyBorder="1" applyAlignment="1" applyProtection="1">
      <alignment vertical="center" wrapText="1"/>
      <protection locked="0"/>
    </xf>
    <xf numFmtId="0" fontId="29" fillId="15" borderId="44" xfId="0" applyFont="1" applyFill="1" applyBorder="1" applyAlignment="1">
      <alignment horizontal="left" vertical="center" wrapText="1"/>
    </xf>
    <xf numFmtId="0" fontId="29" fillId="15" borderId="59" xfId="0" applyFont="1" applyFill="1" applyBorder="1" applyAlignment="1">
      <alignment horizontal="left" vertical="center" wrapText="1"/>
    </xf>
    <xf numFmtId="0" fontId="61" fillId="15" borderId="60" xfId="0" applyFont="1" applyFill="1" applyBorder="1" applyAlignment="1" applyProtection="1">
      <alignment vertical="center" wrapText="1"/>
      <protection locked="0"/>
    </xf>
    <xf numFmtId="14" fontId="65" fillId="15" borderId="31" xfId="0" applyNumberFormat="1" applyFont="1" applyFill="1" applyBorder="1" applyAlignment="1" applyProtection="1">
      <alignment horizontal="center" vertical="top" wrapText="1"/>
      <protection locked="0"/>
    </xf>
    <xf numFmtId="0" fontId="34" fillId="6" borderId="61" xfId="0" applyFont="1" applyFill="1" applyBorder="1" applyAlignment="1">
      <alignment vertical="center" textRotation="90"/>
    </xf>
    <xf numFmtId="0" fontId="34" fillId="4" borderId="61" xfId="0" applyFont="1" applyFill="1" applyBorder="1" applyAlignment="1">
      <alignment vertical="center" textRotation="90"/>
    </xf>
    <xf numFmtId="0" fontId="65" fillId="17" borderId="34" xfId="0" applyFont="1" applyFill="1" applyBorder="1" applyAlignment="1" applyProtection="1">
      <alignment horizontal="center" vertical="center" wrapText="1"/>
      <protection locked="0"/>
    </xf>
    <xf numFmtId="0" fontId="65" fillId="0" borderId="34" xfId="0" applyFont="1" applyBorder="1" applyAlignment="1" applyProtection="1">
      <alignment horizontal="center" vertical="center" wrapText="1"/>
      <protection locked="0"/>
    </xf>
    <xf numFmtId="0" fontId="65" fillId="17" borderId="88" xfId="0" applyFont="1" applyFill="1" applyBorder="1" applyAlignment="1" applyProtection="1">
      <alignment horizontal="center" vertical="center" wrapText="1"/>
      <protection locked="0"/>
    </xf>
    <xf numFmtId="0" fontId="35" fillId="6" borderId="61" xfId="0" applyFont="1" applyFill="1" applyBorder="1" applyAlignment="1">
      <alignment vertical="center" textRotation="90"/>
    </xf>
    <xf numFmtId="0" fontId="35" fillId="4" borderId="61" xfId="0" applyFont="1" applyFill="1" applyBorder="1" applyAlignment="1">
      <alignment vertical="center" textRotation="90"/>
    </xf>
    <xf numFmtId="0" fontId="61" fillId="20" borderId="41" xfId="0" applyFont="1" applyFill="1" applyBorder="1" applyAlignment="1">
      <alignment vertical="center" wrapText="1"/>
    </xf>
    <xf numFmtId="0" fontId="61" fillId="20" borderId="51" xfId="0" applyFont="1" applyFill="1" applyBorder="1" applyAlignment="1">
      <alignment horizontal="center" vertical="center" wrapText="1"/>
    </xf>
    <xf numFmtId="0" fontId="65" fillId="15" borderId="41" xfId="0" applyFont="1" applyFill="1" applyBorder="1" applyAlignment="1" applyProtection="1">
      <alignment vertical="center" wrapText="1"/>
      <protection locked="0"/>
    </xf>
    <xf numFmtId="14" fontId="61" fillId="15" borderId="51" xfId="0" applyNumberFormat="1" applyFont="1" applyFill="1" applyBorder="1" applyAlignment="1" applyProtection="1">
      <alignment horizontal="center" vertical="center" wrapText="1"/>
      <protection locked="0"/>
    </xf>
    <xf numFmtId="0" fontId="65" fillId="15" borderId="80" xfId="0" applyFont="1" applyFill="1" applyBorder="1" applyAlignment="1">
      <alignment horizontal="justify" vertical="center" wrapText="1"/>
    </xf>
    <xf numFmtId="0" fontId="65" fillId="15" borderId="80" xfId="0" applyFont="1" applyFill="1" applyBorder="1" applyAlignment="1">
      <alignment vertical="center" wrapText="1"/>
    </xf>
    <xf numFmtId="0" fontId="65" fillId="15" borderId="80" xfId="0" applyFont="1" applyFill="1" applyBorder="1" applyAlignment="1">
      <alignment horizontal="center" vertical="center" wrapText="1"/>
    </xf>
    <xf numFmtId="0" fontId="29" fillId="0" borderId="0" xfId="0" applyFont="1" applyAlignment="1" applyProtection="1">
      <alignment horizontal="justify" vertical="center" wrapText="1"/>
      <protection locked="0"/>
    </xf>
    <xf numFmtId="14" fontId="65" fillId="15" borderId="51" xfId="0" applyNumberFormat="1" applyFont="1" applyFill="1" applyBorder="1" applyAlignment="1">
      <alignment horizontal="center" vertical="center" wrapText="1"/>
    </xf>
    <xf numFmtId="14" fontId="65" fillId="15" borderId="51" xfId="0" applyNumberFormat="1" applyFont="1" applyFill="1" applyBorder="1" applyAlignment="1" applyProtection="1">
      <alignment horizontal="center" vertical="center" wrapText="1"/>
      <protection locked="0"/>
    </xf>
    <xf numFmtId="0" fontId="61" fillId="0" borderId="80" xfId="0" applyFont="1" applyBorder="1" applyAlignment="1" applyProtection="1">
      <alignment horizontal="justify" vertical="top" wrapText="1"/>
      <protection locked="0"/>
    </xf>
    <xf numFmtId="0" fontId="61" fillId="0" borderId="80" xfId="0" applyFont="1" applyBorder="1" applyAlignment="1">
      <alignment vertical="top" wrapText="1"/>
    </xf>
    <xf numFmtId="0" fontId="65" fillId="15" borderId="80" xfId="0" applyFont="1" applyFill="1" applyBorder="1" applyAlignment="1">
      <alignment vertical="top" wrapText="1"/>
    </xf>
    <xf numFmtId="14" fontId="62" fillId="15" borderId="81" xfId="0" applyNumberFormat="1" applyFont="1" applyFill="1" applyBorder="1" applyAlignment="1" applyProtection="1">
      <alignment horizontal="center" vertical="top" wrapText="1"/>
      <protection locked="0"/>
    </xf>
    <xf numFmtId="0" fontId="34" fillId="0" borderId="59" xfId="0" applyFont="1" applyBorder="1" applyAlignment="1" applyProtection="1">
      <alignment horizontal="justify" vertical="top" wrapText="1"/>
      <protection locked="0"/>
    </xf>
    <xf numFmtId="14" fontId="34" fillId="2" borderId="37" xfId="0" applyNumberFormat="1" applyFont="1" applyFill="1" applyBorder="1" applyAlignment="1" applyProtection="1">
      <alignment vertical="top" wrapText="1"/>
      <protection locked="0"/>
    </xf>
    <xf numFmtId="14" fontId="34" fillId="2" borderId="39" xfId="0" applyNumberFormat="1" applyFont="1" applyFill="1" applyBorder="1" applyAlignment="1" applyProtection="1">
      <alignment vertical="top" wrapText="1"/>
      <protection locked="0"/>
    </xf>
    <xf numFmtId="0" fontId="65" fillId="15" borderId="59" xfId="0" applyFont="1" applyFill="1" applyBorder="1" applyAlignment="1" applyProtection="1">
      <alignment horizontal="justify" vertical="center" wrapText="1"/>
      <protection locked="0"/>
    </xf>
    <xf numFmtId="0" fontId="65" fillId="15" borderId="59" xfId="0" applyFont="1" applyFill="1" applyBorder="1" applyAlignment="1" applyProtection="1">
      <alignment horizontal="center" vertical="center" wrapText="1"/>
      <protection locked="0"/>
    </xf>
    <xf numFmtId="14" fontId="65" fillId="15" borderId="76" xfId="0" applyNumberFormat="1" applyFont="1" applyFill="1" applyBorder="1" applyAlignment="1" applyProtection="1">
      <alignment horizontal="center" vertical="center" wrapText="1"/>
      <protection locked="0"/>
    </xf>
    <xf numFmtId="0" fontId="65" fillId="15" borderId="87" xfId="0" applyFont="1" applyFill="1" applyBorder="1" applyAlignment="1" applyProtection="1">
      <alignment horizontal="justify" vertical="center" wrapText="1"/>
      <protection locked="0"/>
    </xf>
    <xf numFmtId="0" fontId="69" fillId="15" borderId="87" xfId="0" applyFont="1" applyFill="1" applyBorder="1" applyAlignment="1" applyProtection="1">
      <alignment horizontal="center" vertical="center" wrapText="1"/>
      <protection locked="0"/>
    </xf>
    <xf numFmtId="0" fontId="65" fillId="15" borderId="87" xfId="0" applyFont="1" applyFill="1" applyBorder="1" applyAlignment="1" applyProtection="1">
      <alignment vertical="center" wrapText="1"/>
      <protection locked="0"/>
    </xf>
    <xf numFmtId="14" fontId="65" fillId="15" borderId="86" xfId="0" applyNumberFormat="1" applyFont="1" applyFill="1" applyBorder="1" applyAlignment="1" applyProtection="1">
      <alignment horizontal="center" vertical="center" wrapText="1"/>
      <protection locked="0"/>
    </xf>
    <xf numFmtId="14" fontId="61" fillId="15" borderId="60" xfId="0" applyNumberFormat="1" applyFont="1" applyFill="1" applyBorder="1" applyAlignment="1" applyProtection="1">
      <alignment vertical="center" wrapText="1"/>
      <protection locked="0"/>
    </xf>
    <xf numFmtId="0" fontId="35" fillId="7" borderId="69" xfId="0" applyFont="1" applyFill="1" applyBorder="1" applyAlignment="1">
      <alignment horizontal="center" vertical="center" textRotation="90"/>
    </xf>
    <xf numFmtId="0" fontId="35" fillId="7" borderId="70"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0" fontId="36" fillId="10" borderId="69" xfId="0" applyFont="1" applyFill="1" applyBorder="1" applyAlignment="1">
      <alignment horizontal="center" vertical="center" textRotation="90" wrapText="1"/>
    </xf>
    <xf numFmtId="0" fontId="36" fillId="10" borderId="70" xfId="0" applyFont="1" applyFill="1" applyBorder="1" applyAlignment="1">
      <alignment horizontal="center" vertical="center" textRotation="90" wrapText="1"/>
    </xf>
    <xf numFmtId="0" fontId="36" fillId="10" borderId="72" xfId="0" applyFont="1" applyFill="1" applyBorder="1" applyAlignment="1">
      <alignment horizontal="center" vertical="center" textRotation="90" wrapText="1"/>
    </xf>
    <xf numFmtId="0" fontId="34" fillId="0" borderId="65" xfId="0" applyFont="1" applyBorder="1" applyAlignment="1">
      <alignment horizontal="center" vertical="center" textRotation="90" wrapText="1"/>
    </xf>
    <xf numFmtId="0" fontId="34" fillId="0" borderId="67" xfId="0" applyFont="1" applyBorder="1" applyAlignment="1">
      <alignment horizontal="center" vertical="center" textRotation="90" wrapText="1"/>
    </xf>
    <xf numFmtId="0" fontId="34" fillId="0" borderId="68" xfId="0" applyFont="1" applyBorder="1" applyAlignment="1">
      <alignment horizontal="center" vertical="center" textRotation="90" wrapText="1"/>
    </xf>
    <xf numFmtId="0" fontId="34" fillId="0" borderId="65" xfId="0" applyFont="1" applyBorder="1" applyAlignment="1">
      <alignment horizontal="center" vertical="center" wrapText="1"/>
    </xf>
    <xf numFmtId="0" fontId="34" fillId="0" borderId="67" xfId="0" applyFont="1" applyBorder="1" applyAlignment="1">
      <alignment horizontal="center" vertical="center" wrapText="1"/>
    </xf>
    <xf numFmtId="0" fontId="34" fillId="0" borderId="68" xfId="0" applyFont="1" applyBorder="1" applyAlignment="1">
      <alignment horizontal="center" vertical="center" wrapText="1"/>
    </xf>
    <xf numFmtId="0" fontId="34" fillId="22" borderId="66" xfId="0" applyFont="1" applyFill="1" applyBorder="1" applyAlignment="1">
      <alignment horizontal="center" vertical="center" wrapText="1"/>
    </xf>
    <xf numFmtId="0" fontId="34" fillId="22" borderId="78" xfId="0" applyFont="1" applyFill="1" applyBorder="1" applyAlignment="1">
      <alignment horizontal="center" vertical="center" wrapText="1"/>
    </xf>
    <xf numFmtId="0" fontId="34" fillId="22" borderId="79" xfId="0" applyFont="1" applyFill="1" applyBorder="1" applyAlignment="1">
      <alignment horizontal="center" vertical="center" wrapText="1"/>
    </xf>
    <xf numFmtId="0" fontId="37" fillId="0" borderId="65" xfId="0" applyFont="1" applyBorder="1" applyAlignment="1">
      <alignment horizontal="center" vertical="center" wrapText="1"/>
    </xf>
    <xf numFmtId="0" fontId="37" fillId="0" borderId="67" xfId="0" applyFont="1" applyBorder="1" applyAlignment="1">
      <alignment horizontal="center" vertical="center" wrapText="1"/>
    </xf>
    <xf numFmtId="0" fontId="37" fillId="0" borderId="68"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60" xfId="0" applyFont="1" applyBorder="1" applyAlignment="1">
      <alignment horizontal="center" vertical="center" wrapText="1"/>
    </xf>
    <xf numFmtId="0" fontId="37" fillId="0" borderId="59" xfId="0" applyFont="1" applyBorder="1" applyAlignment="1">
      <alignment horizontal="center" vertical="center"/>
    </xf>
    <xf numFmtId="0" fontId="37" fillId="0" borderId="64" xfId="0" applyFont="1" applyBorder="1" applyAlignment="1">
      <alignment horizontal="center" vertical="center"/>
    </xf>
    <xf numFmtId="0" fontId="37" fillId="0" borderId="60" xfId="0" applyFont="1" applyBorder="1" applyAlignment="1">
      <alignment horizontal="center" vertical="center"/>
    </xf>
    <xf numFmtId="0" fontId="37" fillId="2" borderId="44" xfId="0" applyFont="1" applyFill="1" applyBorder="1" applyAlignment="1">
      <alignment horizontal="center" vertical="center" wrapText="1"/>
    </xf>
    <xf numFmtId="0" fontId="37" fillId="2" borderId="75" xfId="0" applyFont="1" applyFill="1" applyBorder="1" applyAlignment="1">
      <alignment horizontal="center" vertical="center" wrapText="1"/>
    </xf>
    <xf numFmtId="0" fontId="37" fillId="2" borderId="65" xfId="0" applyFont="1" applyFill="1" applyBorder="1" applyAlignment="1">
      <alignment horizontal="center" vertical="center" wrapText="1"/>
    </xf>
    <xf numFmtId="0" fontId="37" fillId="2" borderId="67" xfId="0" applyFont="1" applyFill="1" applyBorder="1" applyAlignment="1">
      <alignment horizontal="center" vertical="center" wrapText="1"/>
    </xf>
    <xf numFmtId="0" fontId="37" fillId="2" borderId="3"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37" fillId="2" borderId="76" xfId="0" applyFont="1" applyFill="1" applyBorder="1" applyAlignment="1">
      <alignment horizontal="center" vertical="center"/>
    </xf>
    <xf numFmtId="0" fontId="37" fillId="2" borderId="77" xfId="0" applyFont="1" applyFill="1" applyBorder="1" applyAlignment="1">
      <alignment horizontal="center" vertical="center"/>
    </xf>
    <xf numFmtId="0" fontId="36" fillId="8" borderId="72" xfId="0" applyFont="1" applyFill="1" applyBorder="1" applyAlignment="1">
      <alignment horizontal="center" vertical="center" textRotation="90" wrapText="1"/>
    </xf>
    <xf numFmtId="0" fontId="36" fillId="8" borderId="61" xfId="0" applyFont="1" applyFill="1" applyBorder="1" applyAlignment="1">
      <alignment horizontal="center" vertical="center" textRotation="90" wrapText="1"/>
    </xf>
    <xf numFmtId="0" fontId="34" fillId="2" borderId="59" xfId="0" applyFont="1" applyFill="1" applyBorder="1" applyAlignment="1">
      <alignment horizontal="left" vertical="center" wrapText="1"/>
    </xf>
    <xf numFmtId="0" fontId="34" fillId="2" borderId="64" xfId="0" applyFont="1" applyFill="1" applyBorder="1" applyAlignment="1">
      <alignment horizontal="left" vertical="center" wrapText="1"/>
    </xf>
    <xf numFmtId="0" fontId="34" fillId="2" borderId="60" xfId="0" applyFont="1" applyFill="1" applyBorder="1" applyAlignment="1">
      <alignment horizontal="left" vertical="center" wrapText="1"/>
    </xf>
    <xf numFmtId="0" fontId="34" fillId="2" borderId="64"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6" fillId="11" borderId="61" xfId="0" applyFont="1" applyFill="1" applyBorder="1" applyAlignment="1">
      <alignment horizontal="center" vertical="center" textRotation="90" wrapText="1"/>
    </xf>
    <xf numFmtId="0" fontId="34" fillId="6" borderId="61" xfId="0" applyFont="1" applyFill="1" applyBorder="1" applyAlignment="1">
      <alignment horizontal="center" vertical="center" textRotation="90"/>
    </xf>
    <xf numFmtId="0" fontId="34" fillId="17" borderId="3" xfId="0" applyFont="1" applyFill="1" applyBorder="1" applyAlignment="1" applyProtection="1">
      <alignment horizontal="center" vertical="center" textRotation="90"/>
      <protection locked="0"/>
    </xf>
    <xf numFmtId="0" fontId="34" fillId="17" borderId="5" xfId="0" applyFont="1" applyFill="1" applyBorder="1" applyAlignment="1" applyProtection="1">
      <alignment horizontal="center" vertical="center" textRotation="90"/>
      <protection locked="0"/>
    </xf>
    <xf numFmtId="0" fontId="34" fillId="20" borderId="65" xfId="0" applyFont="1" applyFill="1" applyBorder="1" applyAlignment="1">
      <alignment horizontal="center" vertical="center" wrapText="1"/>
    </xf>
    <xf numFmtId="0" fontId="34" fillId="20" borderId="67" xfId="0" applyFont="1" applyFill="1" applyBorder="1" applyAlignment="1">
      <alignment horizontal="center" vertical="center" wrapText="1"/>
    </xf>
    <xf numFmtId="0" fontId="34" fillId="0" borderId="69" xfId="0" applyFont="1" applyBorder="1" applyAlignment="1">
      <alignment horizontal="center" vertical="center" wrapText="1"/>
    </xf>
    <xf numFmtId="0" fontId="34" fillId="0" borderId="70" xfId="0" applyFont="1" applyBorder="1" applyAlignment="1">
      <alignment horizontal="center" vertical="center" wrapText="1"/>
    </xf>
    <xf numFmtId="0" fontId="34" fillId="0" borderId="72" xfId="0" applyFont="1" applyBorder="1" applyAlignment="1">
      <alignment horizontal="center" vertical="center" wrapText="1"/>
    </xf>
    <xf numFmtId="0" fontId="34" fillId="0" borderId="59" xfId="0" applyFont="1" applyBorder="1" applyAlignment="1">
      <alignment horizontal="center" vertical="center"/>
    </xf>
    <xf numFmtId="0" fontId="34" fillId="0" borderId="64" xfId="0" applyFont="1" applyBorder="1" applyAlignment="1">
      <alignment horizontal="center" vertical="center"/>
    </xf>
    <xf numFmtId="0" fontId="34" fillId="0" borderId="60" xfId="0" applyFont="1" applyBorder="1" applyAlignment="1">
      <alignment horizontal="center" vertical="center"/>
    </xf>
    <xf numFmtId="0" fontId="37" fillId="2" borderId="68"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37" fillId="2" borderId="60" xfId="0" applyFont="1" applyFill="1" applyBorder="1" applyAlignment="1">
      <alignment horizontal="center" vertical="center" wrapText="1"/>
    </xf>
    <xf numFmtId="0" fontId="37" fillId="2" borderId="59" xfId="0" applyFont="1" applyFill="1" applyBorder="1" applyAlignment="1">
      <alignment horizontal="center" vertical="center"/>
    </xf>
    <xf numFmtId="0" fontId="37" fillId="2" borderId="60" xfId="0" applyFont="1" applyFill="1" applyBorder="1" applyAlignment="1">
      <alignment horizontal="center" vertical="center"/>
    </xf>
    <xf numFmtId="0" fontId="37" fillId="2" borderId="7" xfId="0" applyFont="1" applyFill="1" applyBorder="1" applyAlignment="1">
      <alignment horizontal="center" vertical="center" wrapText="1"/>
    </xf>
    <xf numFmtId="0" fontId="37" fillId="2" borderId="64" xfId="0" applyFont="1" applyFill="1" applyBorder="1" applyAlignment="1">
      <alignment horizontal="center" vertical="center" wrapText="1"/>
    </xf>
    <xf numFmtId="0" fontId="37" fillId="2" borderId="64" xfId="0" applyFont="1" applyFill="1" applyBorder="1" applyAlignment="1">
      <alignment horizontal="center" vertical="center"/>
    </xf>
    <xf numFmtId="0" fontId="34" fillId="2" borderId="2" xfId="0" applyFont="1" applyFill="1" applyBorder="1" applyAlignment="1" applyProtection="1">
      <alignment horizontal="center"/>
      <protection locked="0"/>
    </xf>
    <xf numFmtId="0" fontId="34" fillId="2" borderId="9" xfId="0" applyFont="1" applyFill="1" applyBorder="1" applyAlignment="1" applyProtection="1">
      <alignment horizontal="center"/>
      <protection locked="0"/>
    </xf>
    <xf numFmtId="0" fontId="34" fillId="2" borderId="3" xfId="0" applyFont="1" applyFill="1" applyBorder="1" applyAlignment="1" applyProtection="1">
      <alignment horizontal="center"/>
      <protection locked="0"/>
    </xf>
    <xf numFmtId="0" fontId="34" fillId="2" borderId="4" xfId="0" applyFont="1" applyFill="1" applyBorder="1" applyAlignment="1" applyProtection="1">
      <alignment horizontal="center"/>
      <protection locked="0"/>
    </xf>
    <xf numFmtId="0" fontId="34" fillId="2" borderId="0" xfId="0" applyFont="1" applyFill="1" applyAlignment="1" applyProtection="1">
      <alignment horizontal="center"/>
      <protection locked="0"/>
    </xf>
    <xf numFmtId="0" fontId="34" fillId="2" borderId="5" xfId="0" applyFont="1" applyFill="1" applyBorder="1" applyAlignment="1" applyProtection="1">
      <alignment horizontal="center"/>
      <protection locked="0"/>
    </xf>
    <xf numFmtId="0" fontId="34" fillId="2" borderId="6" xfId="0" applyFont="1" applyFill="1" applyBorder="1" applyAlignment="1" applyProtection="1">
      <alignment horizontal="center"/>
      <protection locked="0"/>
    </xf>
    <xf numFmtId="0" fontId="34" fillId="2" borderId="8" xfId="0" applyFont="1" applyFill="1" applyBorder="1" applyAlignment="1" applyProtection="1">
      <alignment horizontal="center"/>
      <protection locked="0"/>
    </xf>
    <xf numFmtId="0" fontId="34" fillId="2" borderId="7" xfId="0" applyFont="1" applyFill="1" applyBorder="1" applyAlignment="1" applyProtection="1">
      <alignment horizontal="center"/>
      <protection locked="0"/>
    </xf>
    <xf numFmtId="0" fontId="63" fillId="2" borderId="2" xfId="0" applyFont="1" applyFill="1" applyBorder="1" applyAlignment="1" applyProtection="1">
      <alignment horizontal="center"/>
      <protection locked="0"/>
    </xf>
    <xf numFmtId="0" fontId="63" fillId="2" borderId="9" xfId="0" applyFont="1" applyFill="1" applyBorder="1" applyAlignment="1" applyProtection="1">
      <alignment horizontal="center"/>
      <protection locked="0"/>
    </xf>
    <xf numFmtId="0" fontId="63" fillId="2" borderId="6" xfId="0" applyFont="1" applyFill="1" applyBorder="1" applyAlignment="1" applyProtection="1">
      <alignment horizontal="center" vertical="center"/>
      <protection locked="0"/>
    </xf>
    <xf numFmtId="0" fontId="63" fillId="2" borderId="8" xfId="0" applyFont="1" applyFill="1" applyBorder="1" applyAlignment="1" applyProtection="1">
      <alignment horizontal="center" vertical="center"/>
      <protection locked="0"/>
    </xf>
    <xf numFmtId="0" fontId="51" fillId="2" borderId="20"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protection locked="0"/>
    </xf>
    <xf numFmtId="0" fontId="36" fillId="0" borderId="2" xfId="0" applyFont="1" applyBorder="1" applyAlignment="1">
      <alignment horizontal="right" vertical="center"/>
    </xf>
    <xf numFmtId="0" fontId="36" fillId="0" borderId="9" xfId="0" applyFont="1" applyBorder="1" applyAlignment="1">
      <alignment horizontal="right" vertical="center"/>
    </xf>
    <xf numFmtId="0" fontId="35" fillId="0" borderId="0" xfId="0" applyFont="1" applyAlignment="1" applyProtection="1">
      <alignment horizontal="center" vertical="center" wrapText="1"/>
      <protection locked="0"/>
    </xf>
    <xf numFmtId="0" fontId="63" fillId="14" borderId="20" xfId="0" applyFont="1" applyFill="1" applyBorder="1" applyAlignment="1">
      <alignment horizontal="center" vertical="center"/>
    </xf>
    <xf numFmtId="0" fontId="63" fillId="14" borderId="21" xfId="0" applyFont="1" applyFill="1" applyBorder="1" applyAlignment="1">
      <alignment horizontal="center" vertical="center"/>
    </xf>
    <xf numFmtId="0" fontId="63" fillId="14" borderId="32" xfId="0" applyFont="1" applyFill="1" applyBorder="1" applyAlignment="1">
      <alignment horizontal="center" vertical="center"/>
    </xf>
    <xf numFmtId="0" fontId="63" fillId="14" borderId="20" xfId="0" applyFont="1" applyFill="1" applyBorder="1" applyAlignment="1">
      <alignment horizontal="center" vertical="center" wrapText="1"/>
    </xf>
    <xf numFmtId="0" fontId="63" fillId="14" borderId="21" xfId="0" applyFont="1" applyFill="1" applyBorder="1" applyAlignment="1">
      <alignment horizontal="center" vertical="center" wrapText="1"/>
    </xf>
    <xf numFmtId="0" fontId="63" fillId="14" borderId="32" xfId="0" applyFont="1" applyFill="1" applyBorder="1" applyAlignment="1">
      <alignment horizontal="center" vertical="center" wrapText="1"/>
    </xf>
    <xf numFmtId="0" fontId="63" fillId="16" borderId="20" xfId="0" applyFont="1" applyFill="1" applyBorder="1" applyAlignment="1">
      <alignment horizontal="center" vertical="center"/>
    </xf>
    <xf numFmtId="0" fontId="63" fillId="16" borderId="21" xfId="0" applyFont="1" applyFill="1" applyBorder="1" applyAlignment="1">
      <alignment horizontal="center" vertical="center"/>
    </xf>
    <xf numFmtId="0" fontId="63" fillId="16" borderId="32" xfId="0" applyFont="1" applyFill="1" applyBorder="1" applyAlignment="1">
      <alignment horizontal="center" vertical="center"/>
    </xf>
    <xf numFmtId="0" fontId="36" fillId="0" borderId="9" xfId="0" applyFont="1" applyBorder="1" applyAlignment="1">
      <alignment horizontal="center" vertical="center"/>
    </xf>
    <xf numFmtId="0" fontId="36" fillId="0" borderId="3" xfId="0" applyFont="1" applyBorder="1" applyAlignment="1">
      <alignment horizontal="center" vertical="center"/>
    </xf>
    <xf numFmtId="0" fontId="36" fillId="14" borderId="20" xfId="0" applyFont="1" applyFill="1" applyBorder="1" applyAlignment="1">
      <alignment horizontal="center" vertical="center"/>
    </xf>
    <xf numFmtId="0" fontId="36" fillId="14" borderId="21" xfId="0" applyFont="1" applyFill="1" applyBorder="1" applyAlignment="1">
      <alignment horizontal="center" vertical="center"/>
    </xf>
    <xf numFmtId="0" fontId="36" fillId="0" borderId="6" xfId="0" applyFont="1" applyBorder="1" applyAlignment="1">
      <alignment horizontal="right" vertical="center"/>
    </xf>
    <xf numFmtId="0" fontId="36" fillId="0" borderId="8" xfId="0" applyFont="1" applyBorder="1" applyAlignment="1">
      <alignment horizontal="right" vertical="center"/>
    </xf>
    <xf numFmtId="0" fontId="36" fillId="0" borderId="8" xfId="0" applyFont="1" applyBorder="1" applyAlignment="1">
      <alignment horizontal="center" vertical="center"/>
    </xf>
    <xf numFmtId="0" fontId="36" fillId="0" borderId="7" xfId="0" applyFont="1" applyBorder="1" applyAlignment="1">
      <alignment horizontal="center" vertical="center"/>
    </xf>
    <xf numFmtId="0" fontId="36" fillId="0" borderId="4" xfId="0" applyFont="1" applyBorder="1" applyAlignment="1">
      <alignment horizontal="right" vertical="center"/>
    </xf>
    <xf numFmtId="0" fontId="36" fillId="0" borderId="0" xfId="0" applyFont="1" applyAlignment="1">
      <alignment horizontal="right" vertical="center"/>
    </xf>
    <xf numFmtId="0" fontId="36" fillId="0" borderId="0" xfId="0" applyFont="1" applyAlignment="1">
      <alignment horizontal="center" vertical="center"/>
    </xf>
    <xf numFmtId="0" fontId="36" fillId="0" borderId="5" xfId="0" applyFont="1" applyBorder="1" applyAlignment="1">
      <alignment horizontal="center" vertical="center"/>
    </xf>
    <xf numFmtId="0" fontId="34" fillId="2" borderId="67" xfId="0" applyFont="1" applyFill="1" applyBorder="1" applyAlignment="1">
      <alignment horizontal="center" vertical="center" wrapText="1"/>
    </xf>
    <xf numFmtId="0" fontId="34" fillId="2" borderId="64" xfId="0" applyFont="1" applyFill="1" applyBorder="1" applyAlignment="1">
      <alignment horizontal="center" vertical="center"/>
    </xf>
    <xf numFmtId="0" fontId="34" fillId="2" borderId="65"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2" borderId="59" xfId="0" applyFont="1" applyFill="1" applyBorder="1" applyAlignment="1">
      <alignment horizontal="center" vertical="center"/>
    </xf>
    <xf numFmtId="0" fontId="34" fillId="2" borderId="60" xfId="0" applyFont="1" applyFill="1" applyBorder="1" applyAlignment="1">
      <alignment horizontal="center" vertical="center"/>
    </xf>
    <xf numFmtId="0" fontId="34" fillId="2" borderId="59" xfId="0" applyFont="1" applyFill="1" applyBorder="1" applyAlignment="1">
      <alignment horizontal="justify" vertical="center" wrapText="1"/>
    </xf>
    <xf numFmtId="0" fontId="34" fillId="2" borderId="60" xfId="0" applyFont="1" applyFill="1" applyBorder="1" applyAlignment="1">
      <alignment horizontal="justify" vertical="center" wrapText="1"/>
    </xf>
    <xf numFmtId="0" fontId="34" fillId="0" borderId="59" xfId="0" applyFont="1" applyBorder="1" applyAlignment="1">
      <alignment horizontal="left" vertical="center" wrapText="1"/>
    </xf>
    <xf numFmtId="0" fontId="34" fillId="0" borderId="64" xfId="0" applyFont="1" applyBorder="1" applyAlignment="1">
      <alignment horizontal="left" vertical="center" wrapText="1"/>
    </xf>
    <xf numFmtId="0" fontId="34" fillId="0" borderId="60" xfId="0" applyFont="1" applyBorder="1" applyAlignment="1">
      <alignment horizontal="left" vertical="center" wrapText="1"/>
    </xf>
    <xf numFmtId="0" fontId="34" fillId="2" borderId="59" xfId="0" applyFont="1" applyFill="1" applyBorder="1" applyAlignment="1">
      <alignment horizontal="center" vertical="center" wrapText="1"/>
    </xf>
    <xf numFmtId="0" fontId="34" fillId="0" borderId="59" xfId="0" applyFont="1" applyBorder="1" applyAlignment="1">
      <alignment horizontal="justify" vertical="center" wrapText="1"/>
    </xf>
    <xf numFmtId="0" fontId="34" fillId="0" borderId="60" xfId="0" applyFont="1" applyBorder="1" applyAlignment="1">
      <alignment horizontal="justify" vertical="center" wrapText="1"/>
    </xf>
    <xf numFmtId="0" fontId="34" fillId="0" borderId="64" xfId="0" applyFont="1" applyBorder="1" applyAlignment="1">
      <alignment horizontal="justify" vertical="center" wrapText="1"/>
    </xf>
    <xf numFmtId="0" fontId="34" fillId="0" borderId="59" xfId="0" applyFont="1" applyBorder="1" applyAlignment="1">
      <alignment horizontal="center" vertical="center" wrapText="1"/>
    </xf>
    <xf numFmtId="0" fontId="34" fillId="0" borderId="60" xfId="0" applyFont="1" applyBorder="1" applyAlignment="1">
      <alignment horizontal="center" vertical="center" wrapText="1"/>
    </xf>
    <xf numFmtId="0" fontId="34" fillId="2" borderId="64" xfId="0" applyFont="1" applyFill="1" applyBorder="1" applyAlignment="1">
      <alignment horizontal="justify" vertical="center" wrapText="1"/>
    </xf>
    <xf numFmtId="0" fontId="34" fillId="0" borderId="76" xfId="0" applyFont="1" applyBorder="1" applyAlignment="1" applyProtection="1">
      <alignment horizontal="center" vertical="center" wrapText="1"/>
      <protection locked="0"/>
    </xf>
    <xf numFmtId="0" fontId="34" fillId="0" borderId="77" xfId="0" applyFont="1" applyBorder="1" applyAlignment="1" applyProtection="1">
      <alignment horizontal="center" vertical="center" wrapText="1"/>
      <protection locked="0"/>
    </xf>
    <xf numFmtId="0" fontId="34" fillId="0" borderId="82" xfId="0" applyFont="1" applyBorder="1" applyAlignment="1" applyProtection="1">
      <alignment horizontal="center" vertical="center" wrapText="1"/>
      <protection locked="0"/>
    </xf>
    <xf numFmtId="0" fontId="34" fillId="0" borderId="76" xfId="0" applyFont="1" applyBorder="1" applyAlignment="1" applyProtection="1">
      <alignment horizontal="justify" vertical="center" wrapText="1"/>
      <protection locked="0"/>
    </xf>
    <xf numFmtId="0" fontId="34" fillId="0" borderId="77" xfId="0" applyFont="1" applyBorder="1" applyAlignment="1" applyProtection="1">
      <alignment horizontal="justify" vertical="center" wrapText="1"/>
      <protection locked="0"/>
    </xf>
    <xf numFmtId="0" fontId="34" fillId="0" borderId="82" xfId="0" applyFont="1" applyBorder="1" applyAlignment="1" applyProtection="1">
      <alignment horizontal="justify" vertical="center" wrapText="1"/>
      <protection locked="0"/>
    </xf>
    <xf numFmtId="0" fontId="34" fillId="0" borderId="59"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4" fillId="0" borderId="64" xfId="0" applyFont="1" applyBorder="1" applyAlignment="1">
      <alignment horizontal="center" vertical="center" wrapText="1"/>
    </xf>
    <xf numFmtId="0" fontId="34" fillId="0" borderId="64"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protection locked="0"/>
    </xf>
    <xf numFmtId="0" fontId="36" fillId="11" borderId="72" xfId="0" applyFont="1" applyFill="1" applyBorder="1" applyAlignment="1">
      <alignment horizontal="center" vertical="center" textRotation="90" wrapText="1"/>
    </xf>
    <xf numFmtId="0" fontId="36" fillId="24" borderId="72" xfId="0" applyFont="1" applyFill="1" applyBorder="1" applyAlignment="1">
      <alignment horizontal="center" vertical="center" textRotation="90" wrapText="1"/>
    </xf>
    <xf numFmtId="0" fontId="36" fillId="24" borderId="61" xfId="0" applyFont="1" applyFill="1" applyBorder="1" applyAlignment="1">
      <alignment horizontal="center" vertical="center" textRotation="90" wrapText="1"/>
    </xf>
    <xf numFmtId="0" fontId="34" fillId="0" borderId="76" xfId="0" applyFont="1" applyBorder="1" applyAlignment="1">
      <alignment horizontal="left" vertical="center" wrapText="1"/>
    </xf>
    <xf numFmtId="0" fontId="34" fillId="0" borderId="77" xfId="0" applyFont="1" applyBorder="1" applyAlignment="1">
      <alignment horizontal="left" vertical="center" wrapText="1"/>
    </xf>
    <xf numFmtId="0" fontId="34" fillId="0" borderId="82" xfId="0" applyFont="1" applyBorder="1" applyAlignment="1">
      <alignment horizontal="left" vertical="center" wrapText="1"/>
    </xf>
    <xf numFmtId="0" fontId="34" fillId="0" borderId="44" xfId="0" applyFont="1" applyBorder="1" applyAlignment="1" applyProtection="1">
      <alignment horizontal="center" vertical="center" textRotation="90"/>
      <protection locked="0"/>
    </xf>
    <xf numFmtId="0" fontId="34" fillId="0" borderId="75" xfId="0" applyFont="1" applyBorder="1" applyAlignment="1" applyProtection="1">
      <alignment horizontal="center" vertical="center" textRotation="90"/>
      <protection locked="0"/>
    </xf>
    <xf numFmtId="0" fontId="34" fillId="20" borderId="68" xfId="0" applyFont="1" applyFill="1" applyBorder="1" applyAlignment="1">
      <alignment horizontal="center" vertical="center" wrapText="1"/>
    </xf>
    <xf numFmtId="0" fontId="34" fillId="0" borderId="65" xfId="0" applyFont="1" applyBorder="1" applyAlignment="1" applyProtection="1">
      <alignment horizontal="center" vertical="center" wrapText="1"/>
      <protection locked="0"/>
    </xf>
    <xf numFmtId="0" fontId="34" fillId="0" borderId="68" xfId="0" applyFont="1" applyBorder="1" applyAlignment="1" applyProtection="1">
      <alignment horizontal="center" vertical="center" wrapText="1"/>
      <protection locked="0"/>
    </xf>
    <xf numFmtId="0" fontId="34" fillId="17" borderId="7" xfId="0" applyFont="1" applyFill="1" applyBorder="1" applyAlignment="1" applyProtection="1">
      <alignment horizontal="center" vertical="center" textRotation="90"/>
      <protection locked="0"/>
    </xf>
    <xf numFmtId="0" fontId="34" fillId="8" borderId="61" xfId="0" applyFont="1" applyFill="1" applyBorder="1" applyAlignment="1">
      <alignment horizontal="center" vertical="center" textRotation="90"/>
    </xf>
    <xf numFmtId="0" fontId="34" fillId="11" borderId="61" xfId="0" applyFont="1" applyFill="1" applyBorder="1" applyAlignment="1">
      <alignment horizontal="center" vertical="center" textRotation="90"/>
    </xf>
    <xf numFmtId="0" fontId="34" fillId="0" borderId="66"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5" fillId="12" borderId="61" xfId="0" applyFont="1" applyFill="1" applyBorder="1" applyAlignment="1">
      <alignment horizontal="center" vertical="center" textRotation="90"/>
    </xf>
    <xf numFmtId="0" fontId="35" fillId="8" borderId="61" xfId="0" applyFont="1" applyFill="1" applyBorder="1" applyAlignment="1">
      <alignment horizontal="center" vertical="center" textRotation="90"/>
    </xf>
    <xf numFmtId="0" fontId="35" fillId="11" borderId="61" xfId="0" applyFont="1" applyFill="1" applyBorder="1" applyAlignment="1">
      <alignment horizontal="center" vertical="center" textRotation="90"/>
    </xf>
    <xf numFmtId="0" fontId="34" fillId="0" borderId="9" xfId="0" applyFont="1" applyBorder="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locked="0"/>
    </xf>
    <xf numFmtId="0" fontId="34" fillId="0" borderId="9" xfId="0" applyFont="1" applyBorder="1" applyAlignment="1" applyProtection="1">
      <alignment horizontal="center" vertical="center" textRotation="90"/>
      <protection hidden="1"/>
    </xf>
    <xf numFmtId="0" fontId="34" fillId="0" borderId="0" xfId="0" applyFont="1" applyAlignment="1" applyProtection="1">
      <alignment horizontal="center" vertical="center" textRotation="90"/>
      <protection hidden="1"/>
    </xf>
    <xf numFmtId="0" fontId="34" fillId="2" borderId="61" xfId="0" applyFont="1" applyFill="1" applyBorder="1" applyAlignment="1">
      <alignment horizontal="justify" vertical="center" wrapText="1"/>
    </xf>
    <xf numFmtId="0" fontId="34" fillId="0" borderId="61" xfId="0" applyFont="1" applyBorder="1" applyAlignment="1">
      <alignment vertical="center" wrapText="1"/>
    </xf>
    <xf numFmtId="0" fontId="35" fillId="23" borderId="61" xfId="0" applyFont="1" applyFill="1" applyBorder="1" applyAlignment="1">
      <alignment horizontal="center" vertical="center" textRotation="90" wrapText="1"/>
    </xf>
    <xf numFmtId="0" fontId="34" fillId="17" borderId="9" xfId="0" applyFont="1" applyFill="1" applyBorder="1" applyAlignment="1" applyProtection="1">
      <alignment horizontal="center" vertical="center" textRotation="90"/>
      <protection locked="0"/>
    </xf>
    <xf numFmtId="0" fontId="34" fillId="17" borderId="0" xfId="0" applyFont="1" applyFill="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hidden="1"/>
    </xf>
    <xf numFmtId="0" fontId="34" fillId="17" borderId="8" xfId="0" applyFont="1" applyFill="1" applyBorder="1" applyAlignment="1" applyProtection="1">
      <alignment horizontal="center" vertical="center" textRotation="90"/>
      <protection locked="0"/>
    </xf>
    <xf numFmtId="0" fontId="34" fillId="22" borderId="76" xfId="0" applyFont="1" applyFill="1" applyBorder="1" applyAlignment="1">
      <alignment horizontal="center" vertical="center" wrapText="1"/>
    </xf>
    <xf numFmtId="0" fontId="34" fillId="22" borderId="82" xfId="0" applyFont="1" applyFill="1" applyBorder="1" applyAlignment="1">
      <alignment horizontal="center" vertical="center" wrapText="1"/>
    </xf>
    <xf numFmtId="0" fontId="34" fillId="2" borderId="66" xfId="0" applyFont="1" applyFill="1" applyBorder="1" applyAlignment="1">
      <alignment horizontal="left" vertical="center" wrapText="1"/>
    </xf>
    <xf numFmtId="0" fontId="34" fillId="2" borderId="78" xfId="0" applyFont="1" applyFill="1" applyBorder="1" applyAlignment="1">
      <alignment horizontal="left" vertical="center" wrapText="1"/>
    </xf>
    <xf numFmtId="0" fontId="34" fillId="2" borderId="79" xfId="0" applyFont="1" applyFill="1" applyBorder="1" applyAlignment="1">
      <alignment horizontal="left" vertical="center" wrapText="1"/>
    </xf>
    <xf numFmtId="0" fontId="34" fillId="2" borderId="77" xfId="0" applyFont="1" applyFill="1" applyBorder="1" applyAlignment="1">
      <alignment horizontal="center" vertical="center" wrapText="1"/>
    </xf>
    <xf numFmtId="0" fontId="34" fillId="2" borderId="82" xfId="0" applyFont="1" applyFill="1" applyBorder="1" applyAlignment="1">
      <alignment horizontal="center" vertical="center" wrapText="1"/>
    </xf>
    <xf numFmtId="0" fontId="37" fillId="2" borderId="84" xfId="0" applyFont="1" applyFill="1" applyBorder="1" applyAlignment="1">
      <alignment horizontal="center" vertical="center" wrapText="1"/>
    </xf>
    <xf numFmtId="0" fontId="34" fillId="6" borderId="3" xfId="0" applyFont="1" applyFill="1" applyBorder="1" applyAlignment="1">
      <alignment horizontal="center" vertical="center" textRotation="90"/>
    </xf>
    <xf numFmtId="0" fontId="34" fillId="6" borderId="7" xfId="0" applyFont="1" applyFill="1" applyBorder="1" applyAlignment="1">
      <alignment horizontal="center" vertical="center" textRotation="90"/>
    </xf>
    <xf numFmtId="0" fontId="35" fillId="23" borderId="69" xfId="0" applyFont="1" applyFill="1" applyBorder="1" applyAlignment="1">
      <alignment horizontal="center" vertical="center" textRotation="90" wrapText="1"/>
    </xf>
    <xf numFmtId="0" fontId="35" fillId="23" borderId="72" xfId="0" applyFont="1" applyFill="1" applyBorder="1" applyAlignment="1">
      <alignment horizontal="center" vertical="center" textRotation="90" wrapText="1"/>
    </xf>
    <xf numFmtId="0" fontId="34" fillId="0" borderId="76" xfId="0" applyFont="1" applyBorder="1" applyAlignment="1">
      <alignment horizontal="center" vertical="center" wrapText="1"/>
    </xf>
    <xf numFmtId="0" fontId="34" fillId="0" borderId="82" xfId="0" applyFont="1" applyBorder="1" applyAlignment="1">
      <alignment horizontal="center" vertical="center" wrapText="1"/>
    </xf>
    <xf numFmtId="0" fontId="36" fillId="10" borderId="61" xfId="0" applyFont="1" applyFill="1" applyBorder="1" applyAlignment="1">
      <alignment horizontal="center" vertical="center" textRotation="90" wrapText="1"/>
    </xf>
    <xf numFmtId="0" fontId="35" fillId="7" borderId="61" xfId="0" applyFont="1" applyFill="1" applyBorder="1" applyAlignment="1">
      <alignment horizontal="center" vertical="center" textRotation="90"/>
    </xf>
    <xf numFmtId="0" fontId="34" fillId="0" borderId="61" xfId="0" applyFont="1" applyBorder="1" applyAlignment="1">
      <alignment horizontal="justify" vertical="center" wrapText="1"/>
    </xf>
    <xf numFmtId="0" fontId="34" fillId="0" borderId="0" xfId="0" applyFont="1" applyAlignment="1" applyProtection="1">
      <alignment horizontal="center" vertical="center" textRotation="90"/>
      <protection locked="0"/>
    </xf>
    <xf numFmtId="0" fontId="35" fillId="6" borderId="67" xfId="0" applyFont="1" applyFill="1" applyBorder="1" applyAlignment="1">
      <alignment horizontal="center" vertical="center" textRotation="90"/>
    </xf>
    <xf numFmtId="0" fontId="34" fillId="2" borderId="9" xfId="0" applyFont="1" applyFill="1" applyBorder="1" applyAlignment="1">
      <alignment horizontal="center" vertical="center" textRotation="90"/>
    </xf>
    <xf numFmtId="0" fontId="34" fillId="2" borderId="76" xfId="0" applyFont="1" applyFill="1" applyBorder="1" applyAlignment="1">
      <alignment horizontal="center" vertical="center" textRotation="90"/>
    </xf>
    <xf numFmtId="0" fontId="34" fillId="2" borderId="82" xfId="0" applyFont="1" applyFill="1" applyBorder="1" applyAlignment="1">
      <alignment horizontal="center" vertical="center" textRotation="90"/>
    </xf>
    <xf numFmtId="0" fontId="34" fillId="2" borderId="66" xfId="0" applyFont="1" applyFill="1" applyBorder="1" applyAlignment="1">
      <alignment horizontal="center" vertical="center" textRotation="90"/>
    </xf>
    <xf numFmtId="0" fontId="34" fillId="2" borderId="79" xfId="0" applyFont="1" applyFill="1" applyBorder="1" applyAlignment="1">
      <alignment horizontal="center" vertical="center" textRotation="90"/>
    </xf>
    <xf numFmtId="0" fontId="34" fillId="22" borderId="59" xfId="0" applyFont="1" applyFill="1" applyBorder="1" applyAlignment="1">
      <alignment horizontal="center" vertical="center" wrapText="1"/>
    </xf>
    <xf numFmtId="0" fontId="34" fillId="22" borderId="64" xfId="0" applyFont="1" applyFill="1" applyBorder="1" applyAlignment="1">
      <alignment horizontal="center" vertical="center" wrapText="1"/>
    </xf>
    <xf numFmtId="0" fontId="34" fillId="22" borderId="60" xfId="0" applyFont="1" applyFill="1" applyBorder="1" applyAlignment="1">
      <alignment horizontal="center" vertical="center" wrapText="1"/>
    </xf>
    <xf numFmtId="0" fontId="34" fillId="0" borderId="44" xfId="0" applyFont="1" applyBorder="1" applyAlignment="1">
      <alignment horizontal="center" vertical="center" textRotation="90" wrapText="1"/>
    </xf>
    <xf numFmtId="0" fontId="34" fillId="0" borderId="75" xfId="0" applyFont="1" applyBorder="1" applyAlignment="1">
      <alignment horizontal="center" vertical="center" textRotation="90" wrapText="1"/>
    </xf>
    <xf numFmtId="0" fontId="34" fillId="0" borderId="84" xfId="0" applyFont="1" applyBorder="1" applyAlignment="1">
      <alignment horizontal="center" vertical="center" textRotation="90" wrapText="1"/>
    </xf>
    <xf numFmtId="0" fontId="34" fillId="22" borderId="85" xfId="0" applyFont="1" applyFill="1" applyBorder="1" applyAlignment="1">
      <alignment horizontal="center" vertical="center" wrapText="1"/>
    </xf>
    <xf numFmtId="0" fontId="34" fillId="0" borderId="64" xfId="0" applyFont="1" applyBorder="1" applyAlignment="1" applyProtection="1">
      <alignment horizontal="center" vertical="center" wrapText="1"/>
      <protection locked="0"/>
    </xf>
    <xf numFmtId="0" fontId="35" fillId="6" borderId="61" xfId="0" applyFont="1" applyFill="1" applyBorder="1" applyAlignment="1">
      <alignment horizontal="center" vertical="center" textRotation="90"/>
    </xf>
    <xf numFmtId="0" fontId="34" fillId="6" borderId="69" xfId="0" applyFont="1" applyFill="1" applyBorder="1" applyAlignment="1" applyProtection="1">
      <alignment horizontal="center" vertical="center" textRotation="90"/>
      <protection locked="0"/>
    </xf>
    <xf numFmtId="0" fontId="34" fillId="6" borderId="72" xfId="0" applyFont="1" applyFill="1" applyBorder="1" applyAlignment="1" applyProtection="1">
      <alignment horizontal="center" vertical="center" textRotation="90"/>
      <protection locked="0"/>
    </xf>
    <xf numFmtId="0" fontId="34" fillId="0" borderId="82" xfId="0" applyFont="1" applyBorder="1" applyAlignment="1" applyProtection="1">
      <alignment horizontal="center" vertical="center"/>
      <protection locked="0"/>
    </xf>
    <xf numFmtId="0" fontId="35" fillId="12" borderId="69" xfId="0" applyFont="1" applyFill="1" applyBorder="1" applyAlignment="1">
      <alignment horizontal="center" vertical="center" textRotation="90"/>
    </xf>
    <xf numFmtId="0" fontId="35" fillId="12" borderId="72" xfId="0" applyFont="1" applyFill="1" applyBorder="1" applyAlignment="1">
      <alignment horizontal="center" vertical="center" textRotation="90"/>
    </xf>
    <xf numFmtId="0" fontId="34" fillId="2" borderId="66" xfId="0" applyFont="1" applyFill="1" applyBorder="1" applyAlignment="1" applyProtection="1">
      <alignment horizontal="center" vertical="center" wrapText="1"/>
      <protection locked="0"/>
    </xf>
    <xf numFmtId="0" fontId="34" fillId="2" borderId="79" xfId="0" applyFont="1" applyFill="1" applyBorder="1" applyAlignment="1" applyProtection="1">
      <alignment horizontal="center" vertical="center" wrapText="1"/>
      <protection locked="0"/>
    </xf>
    <xf numFmtId="14" fontId="34" fillId="0" borderId="65" xfId="0" applyNumberFormat="1" applyFont="1" applyBorder="1" applyAlignment="1" applyProtection="1">
      <alignment horizontal="center" vertical="center" wrapText="1"/>
      <protection locked="0"/>
    </xf>
    <xf numFmtId="14" fontId="34" fillId="0" borderId="68" xfId="0" applyNumberFormat="1" applyFont="1" applyBorder="1" applyAlignment="1" applyProtection="1">
      <alignment horizontal="center" vertical="center" wrapText="1"/>
      <protection locked="0"/>
    </xf>
    <xf numFmtId="14" fontId="34" fillId="2" borderId="66" xfId="0" applyNumberFormat="1" applyFont="1" applyFill="1" applyBorder="1" applyAlignment="1" applyProtection="1">
      <alignment horizontal="center" vertical="center" wrapText="1"/>
      <protection locked="0"/>
    </xf>
    <xf numFmtId="14" fontId="34" fillId="2" borderId="79" xfId="0" applyNumberFormat="1" applyFont="1" applyFill="1" applyBorder="1" applyAlignment="1" applyProtection="1">
      <alignment horizontal="center" vertical="center" wrapText="1"/>
      <protection locked="0"/>
    </xf>
    <xf numFmtId="0" fontId="37" fillId="2" borderId="69" xfId="0" applyFont="1" applyFill="1" applyBorder="1" applyAlignment="1">
      <alignment horizontal="center" vertical="center" wrapText="1"/>
    </xf>
    <xf numFmtId="0" fontId="37" fillId="2" borderId="72" xfId="0" applyFont="1" applyFill="1" applyBorder="1" applyAlignment="1">
      <alignment horizontal="center" vertical="center" wrapText="1"/>
    </xf>
    <xf numFmtId="0" fontId="37" fillId="2" borderId="70" xfId="0" applyFont="1" applyFill="1" applyBorder="1" applyAlignment="1">
      <alignment horizontal="center" vertical="center" wrapText="1"/>
    </xf>
    <xf numFmtId="0" fontId="35" fillId="12" borderId="70" xfId="0" applyFont="1" applyFill="1" applyBorder="1" applyAlignment="1">
      <alignment horizontal="center" vertical="center" textRotation="90"/>
    </xf>
    <xf numFmtId="14" fontId="34" fillId="17" borderId="2" xfId="0" applyNumberFormat="1" applyFont="1" applyFill="1" applyBorder="1" applyAlignment="1" applyProtection="1">
      <alignment horizontal="center" vertical="center" wrapText="1"/>
      <protection locked="0"/>
    </xf>
    <xf numFmtId="14" fontId="34" fillId="17" borderId="4" xfId="0" applyNumberFormat="1" applyFont="1" applyFill="1" applyBorder="1" applyAlignment="1" applyProtection="1">
      <alignment horizontal="center" vertical="center" wrapText="1"/>
      <protection locked="0"/>
    </xf>
    <xf numFmtId="0" fontId="34" fillId="17" borderId="59" xfId="0" applyFont="1" applyFill="1" applyBorder="1" applyAlignment="1" applyProtection="1">
      <alignment horizontal="center" vertical="center" wrapText="1"/>
      <protection locked="0"/>
    </xf>
    <xf numFmtId="0" fontId="34" fillId="17" borderId="64" xfId="0" applyFont="1" applyFill="1" applyBorder="1" applyAlignment="1" applyProtection="1">
      <alignment horizontal="center" vertical="center" wrapText="1"/>
      <protection locked="0"/>
    </xf>
    <xf numFmtId="0" fontId="34" fillId="17" borderId="60" xfId="0" applyFont="1" applyFill="1" applyBorder="1" applyAlignment="1" applyProtection="1">
      <alignment horizontal="center" vertical="center" wrapText="1"/>
      <protection locked="0"/>
    </xf>
    <xf numFmtId="0" fontId="35" fillId="17" borderId="59" xfId="0" applyFont="1" applyFill="1" applyBorder="1" applyAlignment="1" applyProtection="1">
      <alignment horizontal="center" vertical="center" wrapText="1"/>
      <protection locked="0"/>
    </xf>
    <xf numFmtId="0" fontId="35" fillId="17" borderId="64" xfId="0" applyFont="1" applyFill="1" applyBorder="1" applyAlignment="1" applyProtection="1">
      <alignment horizontal="center" vertical="center" wrapText="1"/>
      <protection locked="0"/>
    </xf>
    <xf numFmtId="0" fontId="35" fillId="17" borderId="60" xfId="0" applyFont="1" applyFill="1" applyBorder="1" applyAlignment="1" applyProtection="1">
      <alignment horizontal="center" vertical="center" wrapText="1"/>
      <protection locked="0"/>
    </xf>
    <xf numFmtId="0" fontId="34" fillId="17" borderId="66" xfId="0" applyFont="1" applyFill="1" applyBorder="1" applyAlignment="1" applyProtection="1">
      <alignment horizontal="center" vertical="center" wrapText="1"/>
      <protection locked="0"/>
    </xf>
    <xf numFmtId="0" fontId="34" fillId="17" borderId="78" xfId="0" applyFont="1" applyFill="1" applyBorder="1" applyAlignment="1" applyProtection="1">
      <alignment horizontal="center" vertical="center" wrapText="1"/>
      <protection locked="0"/>
    </xf>
    <xf numFmtId="0" fontId="34" fillId="17" borderId="79" xfId="0" applyFont="1" applyFill="1" applyBorder="1" applyAlignment="1" applyProtection="1">
      <alignment horizontal="center" vertical="center" wrapText="1"/>
      <protection locked="0"/>
    </xf>
    <xf numFmtId="0" fontId="34" fillId="22" borderId="77" xfId="0" applyFont="1" applyFill="1" applyBorder="1" applyAlignment="1">
      <alignment horizontal="center" vertical="center" wrapText="1"/>
    </xf>
    <xf numFmtId="0" fontId="34" fillId="0" borderId="48" xfId="0" applyFont="1" applyBorder="1" applyAlignment="1">
      <alignment horizontal="left" vertical="center" wrapText="1"/>
    </xf>
    <xf numFmtId="0" fontId="34" fillId="0" borderId="49" xfId="0" applyFont="1" applyBorder="1" applyAlignment="1">
      <alignment horizontal="left" vertical="center" wrapText="1"/>
    </xf>
    <xf numFmtId="0" fontId="34" fillId="0" borderId="52" xfId="0" applyFont="1" applyBorder="1" applyAlignment="1">
      <alignment horizontal="left" vertical="center" wrapText="1"/>
    </xf>
    <xf numFmtId="0" fontId="38" fillId="19" borderId="20" xfId="0" applyFont="1" applyFill="1" applyBorder="1" applyAlignment="1">
      <alignment horizontal="center" vertical="center" wrapText="1"/>
    </xf>
    <xf numFmtId="0" fontId="38" fillId="19" borderId="32" xfId="0" applyFont="1" applyFill="1" applyBorder="1" applyAlignment="1">
      <alignment horizontal="center" vertical="center" wrapText="1"/>
    </xf>
    <xf numFmtId="0" fontId="46" fillId="18" borderId="2" xfId="0" applyFont="1" applyFill="1" applyBorder="1" applyAlignment="1">
      <alignment horizontal="center" vertical="center" wrapText="1"/>
    </xf>
    <xf numFmtId="0" fontId="46" fillId="18" borderId="3" xfId="0" applyFont="1" applyFill="1" applyBorder="1" applyAlignment="1">
      <alignment horizontal="center" vertical="center" wrapText="1"/>
    </xf>
    <xf numFmtId="0" fontId="46" fillId="18" borderId="6" xfId="0" applyFont="1" applyFill="1" applyBorder="1" applyAlignment="1">
      <alignment horizontal="center" vertical="center" wrapText="1"/>
    </xf>
    <xf numFmtId="0" fontId="46" fillId="18" borderId="7" xfId="0" applyFont="1" applyFill="1" applyBorder="1" applyAlignment="1">
      <alignment horizontal="center"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5" fillId="18" borderId="45" xfId="0" applyFont="1" applyFill="1" applyBorder="1" applyAlignment="1">
      <alignment horizontal="center" vertical="center" wrapText="1"/>
    </xf>
    <xf numFmtId="0" fontId="45" fillId="18" borderId="71" xfId="0" applyFont="1" applyFill="1" applyBorder="1" applyAlignment="1">
      <alignment horizontal="center" vertical="center" wrapText="1"/>
    </xf>
    <xf numFmtId="0" fontId="37" fillId="0" borderId="62" xfId="0" applyFont="1" applyBorder="1" applyAlignment="1">
      <alignment horizontal="center" vertical="center" wrapText="1" readingOrder="1"/>
    </xf>
    <xf numFmtId="0" fontId="48" fillId="2" borderId="0" xfId="0" applyFont="1" applyFill="1" applyAlignment="1">
      <alignment horizontal="center" wrapText="1"/>
    </xf>
    <xf numFmtId="0" fontId="46" fillId="18" borderId="9" xfId="0" applyFont="1" applyFill="1" applyBorder="1" applyAlignment="1">
      <alignment horizontal="center" vertical="center" wrapText="1"/>
    </xf>
    <xf numFmtId="0" fontId="46" fillId="18" borderId="8" xfId="0" applyFont="1" applyFill="1" applyBorder="1" applyAlignment="1">
      <alignment horizontal="center" vertical="center" wrapText="1"/>
    </xf>
    <xf numFmtId="0" fontId="31" fillId="0" borderId="2" xfId="0" applyFont="1" applyBorder="1" applyAlignment="1">
      <alignment horizontal="center" vertical="center"/>
    </xf>
    <xf numFmtId="0" fontId="31" fillId="0" borderId="9" xfId="0" applyFont="1" applyBorder="1" applyAlignment="1">
      <alignment horizontal="center" vertical="center"/>
    </xf>
    <xf numFmtId="0" fontId="31" fillId="0" borderId="3" xfId="0" applyFont="1" applyBorder="1" applyAlignment="1">
      <alignment horizontal="center" vertical="center"/>
    </xf>
    <xf numFmtId="0" fontId="31" fillId="0" borderId="6" xfId="0" applyFont="1" applyBorder="1" applyAlignment="1">
      <alignment horizontal="center" vertical="center"/>
    </xf>
    <xf numFmtId="0" fontId="31" fillId="0" borderId="8" xfId="0" applyFont="1" applyBorder="1" applyAlignment="1">
      <alignment horizontal="center" vertical="center"/>
    </xf>
    <xf numFmtId="0" fontId="31" fillId="0" borderId="7" xfId="0" applyFont="1" applyBorder="1" applyAlignment="1">
      <alignment horizontal="center" vertical="center"/>
    </xf>
    <xf numFmtId="0" fontId="32" fillId="14" borderId="20" xfId="0" applyFont="1" applyFill="1" applyBorder="1" applyAlignment="1">
      <alignment horizontal="center" vertical="center"/>
    </xf>
    <xf numFmtId="0" fontId="32" fillId="14" borderId="21" xfId="0" applyFont="1" applyFill="1" applyBorder="1" applyAlignment="1">
      <alignment horizontal="center" vertical="center"/>
    </xf>
    <xf numFmtId="0" fontId="32" fillId="14" borderId="32" xfId="0" applyFont="1" applyFill="1" applyBorder="1" applyAlignment="1">
      <alignment horizontal="center" vertical="center"/>
    </xf>
    <xf numFmtId="0" fontId="33" fillId="2" borderId="0" xfId="0" applyFont="1" applyFill="1" applyAlignment="1">
      <alignment horizontal="left" vertical="center" wrapText="1"/>
    </xf>
    <xf numFmtId="0" fontId="36"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49" fillId="2" borderId="0" xfId="0" applyFont="1" applyFill="1" applyAlignment="1">
      <alignment horizontal="center" vertical="center" wrapText="1" readingOrder="1"/>
    </xf>
    <xf numFmtId="0" fontId="32" fillId="2" borderId="0" xfId="0" applyFont="1" applyFill="1" applyAlignment="1">
      <alignment horizontal="center" vertical="center"/>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58" fillId="0" borderId="4" xfId="4" applyBorder="1" applyAlignment="1">
      <alignment horizontal="left" vertical="center" wrapText="1"/>
    </xf>
    <xf numFmtId="0" fontId="58" fillId="0" borderId="0" xfId="4" applyBorder="1" applyAlignment="1">
      <alignment horizontal="left" vertical="center" wrapText="1"/>
    </xf>
    <xf numFmtId="0" fontId="58" fillId="0" borderId="6" xfId="4" applyBorder="1" applyAlignment="1">
      <alignment horizontal="left" vertical="center" wrapText="1"/>
    </xf>
    <xf numFmtId="0" fontId="58" fillId="0" borderId="8" xfId="4" applyBorder="1" applyAlignment="1">
      <alignment horizontal="left" vertical="center" wrapText="1"/>
    </xf>
    <xf numFmtId="0" fontId="6" fillId="2" borderId="8" xfId="0" applyFont="1" applyFill="1" applyBorder="1" applyAlignment="1">
      <alignment horizontal="left" vertical="top" wrapText="1"/>
    </xf>
    <xf numFmtId="0" fontId="45" fillId="18" borderId="2" xfId="0" applyFont="1" applyFill="1" applyBorder="1" applyAlignment="1">
      <alignment horizontal="center" vertical="center" wrapText="1"/>
    </xf>
    <xf numFmtId="0" fontId="45" fillId="18" borderId="9" xfId="0" applyFont="1" applyFill="1" applyBorder="1" applyAlignment="1">
      <alignment horizontal="center" vertical="center" wrapText="1"/>
    </xf>
    <xf numFmtId="0" fontId="45" fillId="18" borderId="3" xfId="0" applyFont="1" applyFill="1" applyBorder="1" applyAlignment="1">
      <alignment horizontal="center" vertical="center" wrapText="1"/>
    </xf>
    <xf numFmtId="0" fontId="45" fillId="18" borderId="4" xfId="0" applyFont="1" applyFill="1" applyBorder="1" applyAlignment="1">
      <alignment horizontal="center" vertical="center" wrapText="1"/>
    </xf>
    <xf numFmtId="0" fontId="45" fillId="18" borderId="0" xfId="0" applyFont="1" applyFill="1" applyAlignment="1">
      <alignment horizontal="center" vertical="center" wrapText="1"/>
    </xf>
    <xf numFmtId="0" fontId="45" fillId="18" borderId="5" xfId="0" applyFont="1" applyFill="1" applyBorder="1" applyAlignment="1">
      <alignment horizontal="center" vertical="center" wrapText="1"/>
    </xf>
    <xf numFmtId="0" fontId="45" fillId="18" borderId="6" xfId="0" applyFont="1" applyFill="1" applyBorder="1" applyAlignment="1">
      <alignment horizontal="center" vertical="center" wrapText="1"/>
    </xf>
    <xf numFmtId="0" fontId="45" fillId="18" borderId="8" xfId="0" applyFont="1" applyFill="1" applyBorder="1" applyAlignment="1">
      <alignment horizontal="center" vertical="center" wrapText="1"/>
    </xf>
    <xf numFmtId="0" fontId="45" fillId="18" borderId="7" xfId="0" applyFont="1" applyFill="1" applyBorder="1" applyAlignment="1">
      <alignment horizontal="center" vertical="center" wrapText="1"/>
    </xf>
    <xf numFmtId="0" fontId="34" fillId="0" borderId="45" xfId="0" applyFont="1" applyBorder="1" applyAlignment="1">
      <alignment horizontal="left" vertical="center" wrapText="1"/>
    </xf>
    <xf numFmtId="0" fontId="34" fillId="0" borderId="46" xfId="0" applyFont="1" applyBorder="1" applyAlignment="1">
      <alignment horizontal="left" vertical="center" wrapText="1"/>
    </xf>
    <xf numFmtId="0" fontId="34" fillId="0" borderId="71" xfId="0" applyFont="1" applyBorder="1" applyAlignment="1">
      <alignment horizontal="left" vertical="center" wrapText="1"/>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4" fillId="0" borderId="50" xfId="0" applyFont="1" applyBorder="1" applyAlignment="1">
      <alignment horizontal="left" vertical="center" wrapText="1"/>
    </xf>
    <xf numFmtId="0" fontId="34" fillId="0" borderId="42" xfId="0" applyFont="1" applyBorder="1" applyAlignment="1">
      <alignment horizontal="left" vertical="center" wrapText="1"/>
    </xf>
    <xf numFmtId="0" fontId="34" fillId="0" borderId="73" xfId="0" applyFont="1" applyBorder="1" applyAlignment="1">
      <alignment horizontal="left" vertical="center" wrapText="1"/>
    </xf>
    <xf numFmtId="0" fontId="51" fillId="19" borderId="20" xfId="0" applyFont="1" applyFill="1" applyBorder="1" applyAlignment="1">
      <alignment horizontal="center" vertical="center" wrapText="1"/>
    </xf>
    <xf numFmtId="0" fontId="51" fillId="19" borderId="21" xfId="0" applyFont="1" applyFill="1" applyBorder="1" applyAlignment="1">
      <alignment horizontal="center" vertical="center" wrapText="1"/>
    </xf>
    <xf numFmtId="0" fontId="51" fillId="19" borderId="32" xfId="0" applyFont="1" applyFill="1" applyBorder="1" applyAlignment="1">
      <alignment horizontal="center" vertical="center" wrapText="1"/>
    </xf>
    <xf numFmtId="0" fontId="47" fillId="19" borderId="20" xfId="0" applyFont="1" applyFill="1" applyBorder="1" applyAlignment="1">
      <alignment horizontal="center" vertical="center" wrapText="1"/>
    </xf>
    <xf numFmtId="0" fontId="47" fillId="19" borderId="21" xfId="0" applyFont="1" applyFill="1" applyBorder="1" applyAlignment="1">
      <alignment horizontal="center" vertical="center" wrapText="1"/>
    </xf>
    <xf numFmtId="0" fontId="47" fillId="19" borderId="32" xfId="0" applyFont="1" applyFill="1" applyBorder="1" applyAlignment="1">
      <alignment horizontal="center" vertical="center" wrapText="1"/>
    </xf>
    <xf numFmtId="0" fontId="54" fillId="2" borderId="2" xfId="0" applyFont="1" applyFill="1" applyBorder="1" applyAlignment="1">
      <alignment horizontal="center" vertical="center"/>
    </xf>
    <xf numFmtId="0" fontId="54" fillId="2" borderId="9" xfId="0" applyFont="1" applyFill="1" applyBorder="1" applyAlignment="1">
      <alignment horizontal="center" vertical="center"/>
    </xf>
    <xf numFmtId="0" fontId="54" fillId="2" borderId="3" xfId="0" applyFont="1" applyFill="1" applyBorder="1" applyAlignment="1">
      <alignment horizontal="center" vertical="center"/>
    </xf>
    <xf numFmtId="0" fontId="54" fillId="2" borderId="4" xfId="0" applyFont="1" applyFill="1" applyBorder="1" applyAlignment="1">
      <alignment horizontal="center" vertical="center"/>
    </xf>
    <xf numFmtId="0" fontId="54" fillId="2" borderId="0" xfId="0" applyFont="1" applyFill="1" applyAlignment="1">
      <alignment horizontal="center" vertical="center"/>
    </xf>
    <xf numFmtId="0" fontId="54" fillId="2" borderId="5" xfId="0" applyFont="1" applyFill="1" applyBorder="1" applyAlignment="1">
      <alignment horizontal="center" vertical="center"/>
    </xf>
    <xf numFmtId="0" fontId="54" fillId="2" borderId="6" xfId="0" applyFont="1" applyFill="1" applyBorder="1" applyAlignment="1">
      <alignment horizontal="center" vertical="center"/>
    </xf>
    <xf numFmtId="0" fontId="54" fillId="2" borderId="8" xfId="0" applyFont="1" applyFill="1" applyBorder="1" applyAlignment="1">
      <alignment horizontal="center" vertical="center"/>
    </xf>
    <xf numFmtId="0" fontId="54"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8" fillId="0" borderId="2"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9" fillId="9" borderId="0" xfId="0" applyFont="1" applyFill="1" applyAlignment="1">
      <alignment horizontal="center" vertical="center" wrapText="1" readingOrder="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8" fillId="0" borderId="9" xfId="0" applyFont="1" applyBorder="1" applyAlignment="1">
      <alignment horizontal="center" vertical="center" wrapText="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4"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5" fillId="0" borderId="0" xfId="0" applyFont="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4" xfId="0" applyFont="1" applyBorder="1" applyAlignment="1">
      <alignment horizontal="center" vertical="center" wrapText="1"/>
    </xf>
    <xf numFmtId="0" fontId="24" fillId="0" borderId="0" xfId="0" applyFont="1" applyAlignment="1">
      <alignment horizontal="center" vertical="center"/>
    </xf>
    <xf numFmtId="0" fontId="24" fillId="0" borderId="4"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4" fillId="0" borderId="3" xfId="0" applyFont="1" applyBorder="1" applyAlignment="1">
      <alignment horizontal="center" vertical="center"/>
    </xf>
    <xf numFmtId="0" fontId="24" fillId="0" borderId="5" xfId="0" applyFont="1" applyBorder="1" applyAlignment="1">
      <alignment horizontal="center" vertical="center"/>
    </xf>
    <xf numFmtId="0" fontId="24" fillId="0" borderId="7" xfId="0" applyFont="1" applyBorder="1" applyAlignment="1">
      <alignment horizontal="center" vertical="center"/>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4" fillId="0" borderId="9" xfId="0" applyFont="1" applyBorder="1" applyAlignment="1">
      <alignment horizontal="center" vertical="center" wrapText="1"/>
    </xf>
    <xf numFmtId="0" fontId="29" fillId="2" borderId="0" xfId="0" applyFont="1" applyFill="1" applyAlignment="1">
      <alignment vertical="center" wrapText="1"/>
    </xf>
    <xf numFmtId="0" fontId="52" fillId="4" borderId="35" xfId="0" applyFont="1" applyFill="1" applyBorder="1" applyAlignment="1">
      <alignment horizontal="center" vertical="center" wrapText="1" readingOrder="1"/>
    </xf>
    <xf numFmtId="0" fontId="52" fillId="4" borderId="38" xfId="0" applyFont="1" applyFill="1" applyBorder="1" applyAlignment="1">
      <alignment horizontal="center" vertical="center" wrapText="1" readingOrder="1"/>
    </xf>
    <xf numFmtId="0" fontId="52"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5" fillId="5" borderId="63" xfId="0" applyFont="1" applyFill="1" applyBorder="1" applyAlignment="1">
      <alignment horizontal="center" vertical="center" wrapText="1"/>
    </xf>
    <xf numFmtId="0" fontId="45" fillId="5" borderId="58" xfId="0" applyFont="1" applyFill="1" applyBorder="1" applyAlignment="1">
      <alignment horizontal="center" vertical="center" wrapText="1"/>
    </xf>
    <xf numFmtId="0" fontId="53" fillId="0" borderId="36" xfId="0" applyFont="1" applyBorder="1" applyAlignment="1">
      <alignment horizontal="center" vertical="center" wrapText="1"/>
    </xf>
    <xf numFmtId="0" fontId="53" fillId="0" borderId="33" xfId="0" applyFont="1" applyBorder="1" applyAlignment="1">
      <alignment horizontal="center" vertical="center" wrapText="1"/>
    </xf>
    <xf numFmtId="0" fontId="53"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64" fillId="14" borderId="21" xfId="0" applyFont="1" applyFill="1" applyBorder="1" applyProtection="1">
      <protection locked="0"/>
    </xf>
    <xf numFmtId="0" fontId="64" fillId="14" borderId="32" xfId="0" applyFont="1" applyFill="1" applyBorder="1" applyProtection="1">
      <protection locked="0"/>
    </xf>
    <xf numFmtId="0" fontId="61" fillId="15" borderId="64" xfId="0" applyFont="1" applyFill="1" applyBorder="1" applyAlignment="1" applyProtection="1">
      <alignment horizontal="justify" vertical="center" wrapText="1"/>
      <protection locked="0"/>
    </xf>
    <xf numFmtId="0" fontId="61" fillId="15" borderId="64" xfId="0" applyFont="1" applyFill="1" applyBorder="1" applyAlignment="1" applyProtection="1">
      <alignment horizontal="center" vertical="center" wrapText="1"/>
      <protection locked="0"/>
    </xf>
    <xf numFmtId="14" fontId="61" fillId="15" borderId="77" xfId="0" applyNumberFormat="1" applyFont="1" applyFill="1" applyBorder="1" applyAlignment="1" applyProtection="1">
      <alignment horizontal="center" vertical="center" wrapText="1"/>
      <protection locked="0"/>
    </xf>
    <xf numFmtId="0" fontId="34" fillId="0" borderId="65" xfId="0" applyFont="1" applyBorder="1" applyAlignment="1" applyProtection="1">
      <alignment horizontal="center" vertical="center" textRotation="90"/>
      <protection locked="0"/>
    </xf>
    <xf numFmtId="0" fontId="34" fillId="0" borderId="68" xfId="0" applyFont="1" applyBorder="1" applyAlignment="1" applyProtection="1">
      <alignment horizontal="center" vertical="center" textRotation="90"/>
      <protection locked="0"/>
    </xf>
    <xf numFmtId="0" fontId="29" fillId="17" borderId="43" xfId="0" applyFont="1" applyFill="1" applyBorder="1" applyAlignment="1" applyProtection="1">
      <alignment horizontal="left" vertical="center" wrapText="1"/>
      <protection locked="0"/>
    </xf>
    <xf numFmtId="0" fontId="29" fillId="17" borderId="51" xfId="0" applyFont="1" applyFill="1" applyBorder="1" applyAlignment="1" applyProtection="1">
      <alignment horizontal="center" vertical="center" wrapText="1"/>
      <protection locked="0"/>
    </xf>
    <xf numFmtId="0" fontId="34" fillId="0" borderId="0" xfId="0" applyFont="1" applyBorder="1" applyAlignment="1" applyProtection="1">
      <alignment horizontal="center" vertical="center" textRotation="90"/>
      <protection locked="0"/>
    </xf>
    <xf numFmtId="0" fontId="65" fillId="15" borderId="64" xfId="0" applyFont="1" applyFill="1" applyBorder="1" applyAlignment="1" applyProtection="1">
      <alignment vertical="center" wrapText="1"/>
      <protection locked="0"/>
    </xf>
    <xf numFmtId="0" fontId="65" fillId="2" borderId="64" xfId="0" applyFont="1" applyFill="1" applyBorder="1" applyAlignment="1" applyProtection="1">
      <alignment vertical="center" wrapText="1"/>
      <protection locked="0"/>
    </xf>
    <xf numFmtId="14" fontId="65" fillId="15" borderId="77" xfId="0" applyNumberFormat="1" applyFont="1" applyFill="1" applyBorder="1" applyAlignment="1" applyProtection="1">
      <alignment horizontal="center" vertical="center" wrapText="1"/>
      <protection locked="0"/>
    </xf>
    <xf numFmtId="0" fontId="34" fillId="0" borderId="2" xfId="0" applyFont="1" applyBorder="1" applyAlignment="1" applyProtection="1">
      <alignment horizontal="center" vertical="center" textRotation="90"/>
      <protection locked="0"/>
    </xf>
    <xf numFmtId="0" fontId="65" fillId="15" borderId="59" xfId="0" applyFont="1" applyFill="1" applyBorder="1" applyAlignment="1" applyProtection="1">
      <alignment horizontal="justify" vertical="top" wrapText="1"/>
      <protection locked="0"/>
    </xf>
    <xf numFmtId="0" fontId="65" fillId="15" borderId="76" xfId="0" applyFont="1" applyFill="1" applyBorder="1" applyAlignment="1" applyProtection="1">
      <alignment horizontal="center" vertical="top" wrapText="1"/>
      <protection locked="0"/>
    </xf>
    <xf numFmtId="0" fontId="34" fillId="0" borderId="6" xfId="0" applyFont="1" applyBorder="1" applyAlignment="1" applyProtection="1">
      <alignment horizontal="center" vertical="center" textRotation="90"/>
      <protection locked="0"/>
    </xf>
    <xf numFmtId="0" fontId="29" fillId="17" borderId="79" xfId="0" applyFont="1" applyFill="1" applyBorder="1" applyAlignment="1" applyProtection="1">
      <alignment horizontal="center" vertical="center" wrapText="1"/>
      <protection locked="0"/>
    </xf>
    <xf numFmtId="0" fontId="34" fillId="0" borderId="20" xfId="0" applyFont="1" applyBorder="1" applyAlignment="1" applyProtection="1">
      <alignment horizontal="center" vertical="center" textRotation="90"/>
      <protection locked="0"/>
    </xf>
    <xf numFmtId="0" fontId="65" fillId="17" borderId="58" xfId="0" applyFont="1" applyFill="1" applyBorder="1" applyAlignment="1" applyProtection="1">
      <alignment horizontal="center" vertical="center" wrapText="1"/>
      <protection locked="0"/>
    </xf>
    <xf numFmtId="0" fontId="65" fillId="0" borderId="58" xfId="0" applyFont="1" applyBorder="1" applyAlignment="1" applyProtection="1">
      <alignment horizontal="center" vertical="center" wrapText="1"/>
      <protection locked="0"/>
    </xf>
    <xf numFmtId="0" fontId="65" fillId="17" borderId="57" xfId="0" applyFont="1" applyFill="1" applyBorder="1" applyAlignment="1" applyProtection="1">
      <alignment horizontal="center" vertical="center" wrapText="1"/>
      <protection locked="0"/>
    </xf>
    <xf numFmtId="0" fontId="65" fillId="15" borderId="59" xfId="0" applyFont="1" applyFill="1" applyBorder="1" applyAlignment="1">
      <alignment horizontal="justify" vertical="center" wrapText="1"/>
    </xf>
    <xf numFmtId="0" fontId="65" fillId="15" borderId="59" xfId="0" applyFont="1" applyFill="1" applyBorder="1" applyAlignment="1">
      <alignment vertical="center" wrapText="1"/>
    </xf>
    <xf numFmtId="0" fontId="65" fillId="15" borderId="59" xfId="0" applyFont="1" applyFill="1" applyBorder="1" applyAlignment="1">
      <alignment horizontal="center" vertical="center" wrapText="1"/>
    </xf>
    <xf numFmtId="14" fontId="65" fillId="15" borderId="66" xfId="0" applyNumberFormat="1" applyFont="1" applyFill="1" applyBorder="1" applyAlignment="1">
      <alignment horizontal="center" vertical="center" wrapText="1"/>
    </xf>
    <xf numFmtId="14" fontId="65" fillId="15" borderId="89" xfId="0" applyNumberFormat="1" applyFont="1" applyFill="1" applyBorder="1" applyAlignment="1">
      <alignment horizontal="center" vertical="center" wrapText="1"/>
    </xf>
    <xf numFmtId="0" fontId="65" fillId="15" borderId="41" xfId="0" applyFont="1" applyFill="1" applyBorder="1" applyAlignment="1">
      <alignment horizontal="justify" vertical="center" wrapText="1"/>
    </xf>
    <xf numFmtId="0" fontId="29" fillId="15" borderId="41" xfId="0" applyFont="1" applyFill="1" applyBorder="1" applyAlignment="1" applyProtection="1">
      <alignment vertical="center" wrapText="1"/>
      <protection locked="0"/>
    </xf>
    <xf numFmtId="0" fontId="65" fillId="15" borderId="41" xfId="0" applyFont="1" applyFill="1" applyBorder="1" applyAlignment="1">
      <alignment horizontal="center" vertical="center" wrapText="1"/>
    </xf>
    <xf numFmtId="14" fontId="61" fillId="15" borderId="76" xfId="0" applyNumberFormat="1" applyFont="1" applyFill="1" applyBorder="1" applyAlignment="1" applyProtection="1">
      <alignment horizontal="center" vertical="center" wrapText="1"/>
      <protection locked="0"/>
    </xf>
    <xf numFmtId="0" fontId="34" fillId="20" borderId="69" xfId="0" applyFont="1" applyFill="1" applyBorder="1" applyAlignment="1">
      <alignment horizontal="center" vertical="center" wrapText="1"/>
    </xf>
    <xf numFmtId="0" fontId="34" fillId="20" borderId="72" xfId="0" applyFont="1" applyFill="1" applyBorder="1" applyAlignment="1">
      <alignment horizontal="center" vertical="center" wrapText="1"/>
    </xf>
    <xf numFmtId="0" fontId="34" fillId="20" borderId="64" xfId="0" applyFont="1" applyFill="1" applyBorder="1" applyAlignment="1">
      <alignment horizontal="center" vertical="center" textRotation="90"/>
    </xf>
    <xf numFmtId="0" fontId="34" fillId="20" borderId="78" xfId="0" applyFont="1" applyFill="1" applyBorder="1" applyAlignment="1">
      <alignment horizontal="center" vertical="center" textRotation="90"/>
    </xf>
    <xf numFmtId="0" fontId="34" fillId="12" borderId="70" xfId="0" applyFont="1" applyFill="1" applyBorder="1" applyAlignment="1">
      <alignment horizontal="center" vertical="center" textRotation="90"/>
    </xf>
    <xf numFmtId="0" fontId="34" fillId="17" borderId="56" xfId="0" applyFont="1" applyFill="1" applyBorder="1" applyAlignment="1" applyProtection="1">
      <alignment horizontal="justify" vertical="center" wrapText="1"/>
      <protection locked="0"/>
    </xf>
    <xf numFmtId="0" fontId="34" fillId="0" borderId="58" xfId="0" applyFont="1" applyBorder="1" applyAlignment="1">
      <alignment horizontal="center" vertical="center" textRotation="90"/>
    </xf>
    <xf numFmtId="0" fontId="34" fillId="20" borderId="56" xfId="0" applyFont="1" applyFill="1" applyBorder="1" applyAlignment="1">
      <alignment horizontal="center" vertical="center" textRotation="90"/>
    </xf>
    <xf numFmtId="0" fontId="34" fillId="7" borderId="61" xfId="0" applyFont="1" applyFill="1" applyBorder="1" applyAlignment="1">
      <alignment horizontal="center" vertical="center" textRotation="90"/>
    </xf>
    <xf numFmtId="0" fontId="61" fillId="17" borderId="61" xfId="0" applyFont="1" applyFill="1" applyBorder="1" applyAlignment="1" applyProtection="1">
      <alignment horizontal="justify" vertical="center" wrapText="1"/>
      <protection locked="0"/>
    </xf>
    <xf numFmtId="0" fontId="29" fillId="17" borderId="36" xfId="0" applyFont="1" applyFill="1" applyBorder="1" applyAlignment="1" applyProtection="1">
      <alignment horizontal="justify" vertical="center" wrapText="1"/>
      <protection locked="0"/>
    </xf>
    <xf numFmtId="0" fontId="29" fillId="17" borderId="60" xfId="0" applyFont="1" applyFill="1" applyBorder="1" applyAlignment="1" applyProtection="1">
      <alignment horizontal="justify" vertical="center" wrapText="1"/>
      <protection locked="0"/>
    </xf>
    <xf numFmtId="0" fontId="66" fillId="2" borderId="56" xfId="0" applyFont="1" applyFill="1" applyBorder="1" applyAlignment="1">
      <alignment horizontal="left" vertical="center" wrapText="1"/>
    </xf>
    <xf numFmtId="0" fontId="34" fillId="0" borderId="21" xfId="0" applyFont="1" applyBorder="1" applyAlignment="1" applyProtection="1">
      <alignment horizontal="center" vertical="center" textRotation="90"/>
      <protection hidden="1"/>
    </xf>
    <xf numFmtId="0" fontId="34" fillId="17" borderId="21" xfId="0" applyFont="1" applyFill="1" applyBorder="1" applyAlignment="1" applyProtection="1">
      <alignment horizontal="center" vertical="center" textRotation="90"/>
      <protection locked="0"/>
    </xf>
    <xf numFmtId="0" fontId="34" fillId="17" borderId="32" xfId="0" applyFont="1" applyFill="1" applyBorder="1" applyAlignment="1" applyProtection="1">
      <alignment horizontal="center" vertical="center" textRotation="90"/>
      <protection locked="0"/>
    </xf>
    <xf numFmtId="0" fontId="29" fillId="0" borderId="55" xfId="0" applyFont="1" applyBorder="1" applyAlignment="1" applyProtection="1">
      <alignment horizontal="justify" vertical="center" wrapText="1"/>
      <protection locked="0"/>
    </xf>
    <xf numFmtId="0" fontId="34" fillId="0" borderId="72" xfId="0" applyFont="1" applyBorder="1" applyAlignment="1">
      <alignment vertical="center" wrapText="1"/>
    </xf>
    <xf numFmtId="0" fontId="34" fillId="2" borderId="0" xfId="0" applyFont="1" applyFill="1" applyBorder="1" applyAlignment="1">
      <alignment vertical="center" textRotation="90"/>
    </xf>
    <xf numFmtId="0" fontId="29" fillId="0" borderId="56" xfId="0" applyFont="1" applyBorder="1" applyAlignment="1" applyProtection="1">
      <alignment horizontal="justify" vertical="center" wrapText="1"/>
      <protection locked="0"/>
    </xf>
    <xf numFmtId="0" fontId="34" fillId="0" borderId="58" xfId="0" applyFont="1" applyBorder="1" applyAlignment="1" applyProtection="1">
      <alignment horizontal="center" vertical="center" textRotation="90"/>
      <protection hidden="1"/>
    </xf>
    <xf numFmtId="0" fontId="34" fillId="17" borderId="57" xfId="0" applyFont="1" applyFill="1" applyBorder="1" applyAlignment="1" applyProtection="1">
      <alignment horizontal="center" vertical="center" textRotation="90"/>
      <protection locked="0"/>
    </xf>
    <xf numFmtId="0" fontId="34" fillId="2" borderId="8" xfId="0" applyFont="1" applyFill="1" applyBorder="1" applyAlignment="1">
      <alignment horizontal="center" vertical="center" textRotation="90"/>
    </xf>
    <xf numFmtId="0" fontId="34" fillId="0" borderId="68" xfId="0" applyFont="1" applyBorder="1" applyAlignment="1">
      <alignment horizontal="center" vertical="center" textRotation="90"/>
    </xf>
    <xf numFmtId="0" fontId="34" fillId="6" borderId="72" xfId="0" applyFont="1" applyFill="1" applyBorder="1" applyAlignment="1">
      <alignment horizontal="center" vertical="center" textRotation="90"/>
    </xf>
    <xf numFmtId="0" fontId="29" fillId="17" borderId="56" xfId="0" applyFont="1" applyFill="1" applyBorder="1" applyAlignment="1" applyProtection="1">
      <alignment horizontal="justify" vertical="center" wrapText="1"/>
      <protection locked="0"/>
    </xf>
    <xf numFmtId="0" fontId="34" fillId="0" borderId="55" xfId="0" applyFont="1" applyBorder="1" applyAlignment="1">
      <alignment horizontal="center" vertical="center" textRotation="90"/>
    </xf>
    <xf numFmtId="0" fontId="34" fillId="20" borderId="63" xfId="0" applyFont="1" applyFill="1" applyBorder="1" applyAlignment="1">
      <alignment horizontal="center" vertical="center" textRotation="90"/>
    </xf>
    <xf numFmtId="0" fontId="34" fillId="0" borderId="54" xfId="0" applyFont="1" applyBorder="1" applyAlignment="1">
      <alignment horizontal="center" vertical="center" textRotation="90"/>
    </xf>
    <xf numFmtId="0" fontId="34" fillId="0" borderId="90" xfId="0" applyFont="1" applyBorder="1" applyAlignment="1">
      <alignment horizontal="center" vertical="center" textRotation="90"/>
    </xf>
    <xf numFmtId="0" fontId="34" fillId="0" borderId="72" xfId="0" applyFont="1" applyBorder="1" applyAlignment="1">
      <alignment horizontal="center" vertical="center" textRotation="90"/>
    </xf>
    <xf numFmtId="0" fontId="67" fillId="20" borderId="54" xfId="0" applyFont="1" applyFill="1" applyBorder="1" applyAlignment="1">
      <alignment horizontal="justify" vertical="center" wrapText="1"/>
    </xf>
    <xf numFmtId="0" fontId="34" fillId="17" borderId="54" xfId="0" applyFont="1" applyFill="1" applyBorder="1" applyAlignment="1" applyProtection="1">
      <alignment horizontal="center" vertical="center" textRotation="90"/>
      <protection locked="0"/>
    </xf>
    <xf numFmtId="0" fontId="34" fillId="17" borderId="90" xfId="0" applyFont="1" applyFill="1" applyBorder="1" applyAlignment="1" applyProtection="1">
      <alignment horizontal="center" vertical="center" textRotation="90"/>
      <protection locked="0"/>
    </xf>
    <xf numFmtId="0" fontId="67" fillId="20" borderId="56" xfId="0" applyFont="1" applyFill="1" applyBorder="1" applyAlignment="1">
      <alignment horizontal="justify" vertical="center" wrapText="1"/>
    </xf>
    <xf numFmtId="0" fontId="34" fillId="17" borderId="54" xfId="0" applyFont="1" applyFill="1" applyBorder="1" applyAlignment="1" applyProtection="1">
      <alignment horizontal="center" vertical="top" textRotation="90"/>
      <protection locked="0"/>
    </xf>
    <xf numFmtId="0" fontId="34" fillId="17" borderId="90" xfId="0" applyFont="1" applyFill="1" applyBorder="1" applyAlignment="1" applyProtection="1">
      <alignment horizontal="center" vertical="top" textRotation="90"/>
      <protection locked="0"/>
    </xf>
    <xf numFmtId="0" fontId="67" fillId="17" borderId="55" xfId="0" applyFont="1" applyFill="1" applyBorder="1" applyAlignment="1" applyProtection="1">
      <alignment horizontal="justify" vertical="top" wrapText="1"/>
      <protection locked="0"/>
    </xf>
    <xf numFmtId="0" fontId="34" fillId="0" borderId="58"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top" textRotation="90"/>
      <protection locked="0"/>
    </xf>
    <xf numFmtId="0" fontId="34" fillId="17" borderId="63" xfId="0" applyFont="1" applyFill="1" applyBorder="1" applyAlignment="1" applyProtection="1">
      <alignment horizontal="center" vertical="top" textRotation="90"/>
      <protection locked="0"/>
    </xf>
    <xf numFmtId="0" fontId="61" fillId="17" borderId="54" xfId="0" applyFont="1" applyFill="1" applyBorder="1" applyAlignment="1" applyProtection="1">
      <alignment horizontal="justify" vertical="top" wrapText="1"/>
      <protection locked="0"/>
    </xf>
    <xf numFmtId="0" fontId="35" fillId="0" borderId="72" xfId="0" applyFont="1" applyBorder="1" applyAlignment="1">
      <alignment horizontal="center" vertical="center" textRotation="90"/>
    </xf>
    <xf numFmtId="0" fontId="34" fillId="0" borderId="69" xfId="0" applyFont="1" applyBorder="1" applyAlignment="1">
      <alignment vertical="center" wrapText="1"/>
    </xf>
    <xf numFmtId="0" fontId="34" fillId="0" borderId="44" xfId="0" applyFont="1" applyBorder="1" applyAlignment="1" applyProtection="1">
      <alignment horizontal="center" vertical="top" textRotation="90"/>
      <protection hidden="1"/>
    </xf>
    <xf numFmtId="0" fontId="34" fillId="17" borderId="59" xfId="0" applyFont="1" applyFill="1" applyBorder="1" applyAlignment="1" applyProtection="1">
      <alignment horizontal="center" vertical="top" textRotation="90"/>
      <protection locked="0"/>
    </xf>
    <xf numFmtId="0" fontId="34" fillId="17" borderId="76" xfId="0" applyFont="1" applyFill="1" applyBorder="1" applyAlignment="1" applyProtection="1">
      <alignment horizontal="center" vertical="top" textRotation="90"/>
      <protection locked="0"/>
    </xf>
    <xf numFmtId="0" fontId="34" fillId="4" borderId="69" xfId="0" applyFont="1" applyFill="1" applyBorder="1" applyAlignment="1">
      <alignment horizontal="center" vertical="center" textRotation="90"/>
    </xf>
    <xf numFmtId="0" fontId="34" fillId="17" borderId="54" xfId="0" applyFont="1" applyFill="1" applyBorder="1" applyAlignment="1" applyProtection="1">
      <alignment horizontal="justify" vertical="top" wrapText="1"/>
      <protection locked="0"/>
    </xf>
    <xf numFmtId="0" fontId="34" fillId="4" borderId="72" xfId="0" applyFont="1" applyFill="1" applyBorder="1" applyAlignment="1">
      <alignment horizontal="center" vertical="center" textRotation="90"/>
    </xf>
    <xf numFmtId="0" fontId="34" fillId="17" borderId="56" xfId="0" applyFont="1" applyFill="1" applyBorder="1" applyAlignment="1" applyProtection="1">
      <alignment horizontal="justify" vertical="top" wrapText="1"/>
      <protection locked="0"/>
    </xf>
    <xf numFmtId="0" fontId="34" fillId="0" borderId="72" xfId="0" applyFont="1" applyBorder="1" applyAlignment="1" applyProtection="1">
      <alignment vertical="center"/>
      <protection locked="0"/>
    </xf>
    <xf numFmtId="0" fontId="65" fillId="17" borderId="56" xfId="0" applyFont="1" applyFill="1" applyBorder="1" applyAlignment="1" applyProtection="1">
      <alignment horizontal="justify" vertical="center" wrapText="1"/>
      <protection locked="0"/>
    </xf>
    <xf numFmtId="0" fontId="34" fillId="0" borderId="70" xfId="0" applyFont="1" applyBorder="1" applyAlignment="1" applyProtection="1">
      <alignment vertical="center"/>
      <protection locked="0"/>
    </xf>
    <xf numFmtId="0" fontId="29" fillId="17" borderId="64" xfId="0" applyFont="1" applyFill="1" applyBorder="1" applyAlignment="1" applyProtection="1">
      <alignment horizontal="justify" vertical="center" wrapText="1"/>
      <protection locked="0"/>
    </xf>
    <xf numFmtId="0" fontId="34" fillId="0" borderId="75" xfId="0" applyFont="1" applyBorder="1" applyAlignment="1" applyProtection="1">
      <alignment horizontal="center" vertical="center" textRotation="90"/>
      <protection hidden="1"/>
    </xf>
    <xf numFmtId="0" fontId="34" fillId="17" borderId="64" xfId="0" applyFont="1" applyFill="1" applyBorder="1" applyAlignment="1" applyProtection="1">
      <alignment horizontal="center" vertical="center" textRotation="90"/>
      <protection locked="0"/>
    </xf>
    <xf numFmtId="0" fontId="34" fillId="17" borderId="77" xfId="0" applyFont="1" applyFill="1" applyBorder="1" applyAlignment="1" applyProtection="1">
      <alignment horizontal="center" vertical="center" textRotation="90"/>
      <protection locked="0"/>
    </xf>
    <xf numFmtId="0" fontId="34" fillId="6" borderId="70" xfId="0" applyFont="1" applyFill="1" applyBorder="1" applyAlignment="1">
      <alignment horizontal="center" vertical="center" textRotation="90"/>
    </xf>
    <xf numFmtId="0" fontId="34" fillId="17" borderId="30" xfId="0" applyFont="1" applyFill="1" applyBorder="1" applyAlignment="1" applyProtection="1">
      <alignment horizontal="justify" vertical="center" wrapText="1"/>
      <protection locked="0"/>
    </xf>
    <xf numFmtId="0" fontId="34" fillId="0" borderId="56" xfId="0" applyFont="1" applyBorder="1" applyAlignment="1" applyProtection="1">
      <alignment horizontal="center" vertical="center" textRotation="90"/>
      <protection hidden="1"/>
    </xf>
    <xf numFmtId="0" fontId="66" fillId="17" borderId="60" xfId="0" applyFont="1" applyFill="1" applyBorder="1" applyAlignment="1" applyProtection="1">
      <alignment horizontal="justify" vertical="center" wrapText="1"/>
      <protection locked="0"/>
    </xf>
    <xf numFmtId="0" fontId="34" fillId="17" borderId="82" xfId="0" applyFont="1" applyFill="1" applyBorder="1" applyAlignment="1" applyProtection="1">
      <alignment horizontal="center" vertical="center" textRotation="90"/>
      <protection locked="0"/>
    </xf>
    <xf numFmtId="0" fontId="34" fillId="17" borderId="56" xfId="0" applyFont="1" applyFill="1" applyBorder="1" applyAlignment="1">
      <alignment horizontal="justify" vertical="center" wrapText="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31">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editAs="oneCell">
    <xdr:from>
      <xdr:col>0</xdr:col>
      <xdr:colOff>289891</xdr:colOff>
      <xdr:row>0</xdr:row>
      <xdr:rowOff>103533</xdr:rowOff>
    </xdr:from>
    <xdr:to>
      <xdr:col>4</xdr:col>
      <xdr:colOff>261099</xdr:colOff>
      <xdr:row>2</xdr:row>
      <xdr:rowOff>275278</xdr:rowOff>
    </xdr:to>
    <xdr:pic>
      <xdr:nvPicPr>
        <xdr:cNvPr id="8" name="Imagen 7">
          <a:extLst>
            <a:ext uri="{FF2B5EF4-FFF2-40B4-BE49-F238E27FC236}">
              <a16:creationId xmlns:a16="http://schemas.microsoft.com/office/drawing/2014/main" id="{AF7B9038-E761-4BCA-93CF-7A76126BD18B}"/>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7000" t="2958" r="39748" b="86902"/>
        <a:stretch/>
      </xdr:blipFill>
      <xdr:spPr bwMode="auto">
        <a:xfrm>
          <a:off x="289891" y="103533"/>
          <a:ext cx="2367643" cy="88446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ow r="9">
          <cell r="C9" t="str">
            <v>Oficina_Asesora_Jurídica</v>
          </cell>
        </row>
      </sheetData>
      <sheetData sheetId="1">
        <row r="2">
          <cell r="A2" t="str">
            <v>Estratégico</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AD4" t="str">
            <v>Cumplimiento</v>
          </cell>
          <cell r="AZ4" t="str">
            <v>Quincenalmente</v>
          </cell>
          <cell r="BD4" t="str">
            <v>No es un Control</v>
          </cell>
          <cell r="BG4" t="str">
            <v>No existe</v>
          </cell>
        </row>
        <row r="5">
          <cell r="A5" t="str">
            <v>Evaluación</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persons/person.xml><?xml version="1.0" encoding="utf-8"?>
<personList xmlns="http://schemas.microsoft.com/office/spreadsheetml/2018/threadedcomments" xmlns:x="http://schemas.openxmlformats.org/spreadsheetml/2006/main">
  <person displayName="Diana Paola Rincon Martinez" id="{495E4FF4-6E4E-49AD-99E0-D94E9B6191B7}" userId="S::Dirincon@mindeporte.gov.co::d0de62c9-a680-43ed-ac04-f0beab2aee03"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2"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14">
      <pivotArea type="all" dataOnly="0" outline="0" fieldPosition="0"/>
    </format>
    <format dxfId="13">
      <pivotArea field="0" type="button" dataOnly="0" labelOnly="1" outline="0" axis="axisRow" fieldPosition="0"/>
    </format>
    <format dxfId="12">
      <pivotArea field="1" type="button" dataOnly="0" labelOnly="1" outline="0" axis="axisRow" fieldPosition="1"/>
    </format>
    <format dxfId="11">
      <pivotArea dataOnly="0" labelOnly="1" outline="0" fieldPosition="0">
        <references count="1">
          <reference field="0" count="0"/>
        </references>
      </pivotArea>
    </format>
    <format dxfId="10">
      <pivotArea dataOnly="0" labelOnly="1" outline="0" fieldPosition="0">
        <references count="2">
          <reference field="0" count="1" selected="0">
            <x v="0"/>
          </reference>
          <reference field="1" count="5">
            <x v="0"/>
            <x v="8"/>
            <x v="9"/>
            <x v="10"/>
            <x v="11"/>
          </reference>
        </references>
      </pivotArea>
    </format>
    <format dxfId="9">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30" dataDxfId="29" tableBorderDxfId="28">
  <autoFilter ref="D3:D21" xr:uid="{00000000-0009-0000-0100-000008000000}"/>
  <tableColumns count="1">
    <tableColumn id="2" xr3:uid="{00000000-0010-0000-0000-000002000000}" name="Columna1"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6" dataDxfId="25">
  <autoFilter ref="F3:F9" xr:uid="{00000000-0009-0000-0100-000009000000}"/>
  <tableColumns count="1">
    <tableColumn id="1" xr3:uid="{00000000-0010-0000-0100-000001000000}" name="MISIONAL" dataDxfId="2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23" dataDxfId="22">
  <autoFilter ref="H3:H10" xr:uid="{00000000-0009-0000-0100-00000A000000}"/>
  <tableColumns count="1">
    <tableColumn id="1" xr3:uid="{00000000-0010-0000-0200-000001000000}" name="APOYO" dataDxfId="2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20" dataDxfId="19">
  <autoFilter ref="J3:J5" xr:uid="{00000000-0009-0000-0100-00000C000000}"/>
  <tableColumns count="1">
    <tableColumn id="1" xr3:uid="{00000000-0010-0000-0300-000001000000}" name="EVALUACION" dataDxfId="1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7" dataDxfId="16">
  <autoFilter ref="B3:B7" xr:uid="{00000000-0009-0000-0100-00000E000000}"/>
  <tableColumns count="1">
    <tableColumn id="1" xr3:uid="{00000000-0010-0000-0400-000001000000}" name="PROCESO" dataDxfId="1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8" dataDxfId="7">
  <autoFilter ref="B220:C235" xr:uid="{00000000-0009-0000-0100-000001000000}"/>
  <tableColumns count="2">
    <tableColumn id="1" xr3:uid="{00000000-0010-0000-0500-000001000000}" name="Criterios" dataDxfId="6"/>
    <tableColumn id="2" xr3:uid="{00000000-0010-0000-0500-000002000000}" name="Subcriterios" dataDxfId="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W36" dT="2025-07-10T15:00:06.76" personId="{495E4FF4-6E4E-49AD-99E0-D94E9B6191B7}" id="{BFBC6099-D441-4C8A-AF53-9D6E8AD79170}">
    <text>Generar soportes, responsables y fecha de implementación del R1- Acc-3</text>
  </threadedComment>
  <threadedComment ref="V42" dT="2025-07-22T16:17:54.83" personId="{495E4FF4-6E4E-49AD-99E0-D94E9B6191B7}" id="{F6CB8D1C-958B-49C8-8348-E52A50941F33}">
    <text xml:space="preserve">Es importante señalar cómo, a través de esta acción, se contribuye a reducir el nivel de severidad del riesgo identificado en términos de su probabilidad e impacto o a mantenerlo bajo control.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42578125" defaultRowHeight="15" x14ac:dyDescent="0.25"/>
  <sheetData>
    <row r="2" spans="2:7" x14ac:dyDescent="0.25">
      <c r="B2" t="s">
        <v>0</v>
      </c>
      <c r="E2" t="s">
        <v>1</v>
      </c>
    </row>
    <row r="3" spans="2:7" x14ac:dyDescent="0.25">
      <c r="B3" t="s">
        <v>2</v>
      </c>
      <c r="E3" t="s">
        <v>3</v>
      </c>
    </row>
    <row r="4" spans="2:7" x14ac:dyDescent="0.25">
      <c r="B4" t="s">
        <v>4</v>
      </c>
      <c r="E4" t="s">
        <v>5</v>
      </c>
    </row>
    <row r="5" spans="2:7" x14ac:dyDescent="0.25">
      <c r="B5" t="s">
        <v>6</v>
      </c>
    </row>
    <row r="8" spans="2:7" x14ac:dyDescent="0.25">
      <c r="B8" t="s">
        <v>7</v>
      </c>
    </row>
    <row r="9" spans="2:7" x14ac:dyDescent="0.25">
      <c r="B9" t="s">
        <v>8</v>
      </c>
    </row>
    <row r="10" spans="2:7" x14ac:dyDescent="0.25">
      <c r="B10" t="s">
        <v>9</v>
      </c>
    </row>
    <row r="13" spans="2:7" x14ac:dyDescent="0.25">
      <c r="B13" t="s">
        <v>10</v>
      </c>
      <c r="G13" t="s">
        <v>11</v>
      </c>
    </row>
    <row r="14" spans="2:7" x14ac:dyDescent="0.25">
      <c r="B14" t="s">
        <v>12</v>
      </c>
      <c r="G14" t="s">
        <v>13</v>
      </c>
    </row>
    <row r="15" spans="2:7" x14ac:dyDescent="0.25">
      <c r="B15" t="s">
        <v>14</v>
      </c>
      <c r="G15" t="s">
        <v>15</v>
      </c>
    </row>
    <row r="16" spans="2:7" x14ac:dyDescent="0.25">
      <c r="B16" t="s">
        <v>16</v>
      </c>
      <c r="G16" t="s">
        <v>17</v>
      </c>
    </row>
    <row r="17" spans="2:7" x14ac:dyDescent="0.25">
      <c r="B17" t="s">
        <v>18</v>
      </c>
      <c r="G17" t="s">
        <v>19</v>
      </c>
    </row>
    <row r="18" spans="2:7" x14ac:dyDescent="0.25">
      <c r="B18" t="s">
        <v>20</v>
      </c>
    </row>
    <row r="19" spans="2:7" x14ac:dyDescent="0.25">
      <c r="B19" t="s">
        <v>21</v>
      </c>
    </row>
    <row r="20" spans="2:7" x14ac:dyDescent="0.25">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42578125" defaultRowHeight="12.75" x14ac:dyDescent="0.2"/>
  <cols>
    <col min="1" max="1" width="32.85546875" style="1" customWidth="1"/>
    <col min="2" max="2" width="32.85546875" style="62" customWidth="1"/>
    <col min="3" max="3" width="2.42578125" style="62" customWidth="1"/>
    <col min="4" max="4" width="11.42578125" style="62"/>
    <col min="5" max="5" width="4.42578125" style="62" customWidth="1"/>
    <col min="6" max="6" width="11.42578125" style="62"/>
    <col min="7" max="7" width="3.85546875" style="62" customWidth="1"/>
    <col min="8" max="8" width="11.42578125" style="62"/>
    <col min="9" max="9" width="4.28515625" style="62" customWidth="1"/>
    <col min="10" max="10" width="13.42578125" style="62" customWidth="1"/>
    <col min="11" max="11" width="3.140625" style="62" customWidth="1"/>
    <col min="12" max="12" width="11.42578125" style="62"/>
    <col min="13" max="13" width="55.28515625" style="62" customWidth="1"/>
    <col min="14" max="16384" width="11.42578125" style="1"/>
  </cols>
  <sheetData>
    <row r="3" spans="1:27" ht="132" x14ac:dyDescent="0.2">
      <c r="A3" s="60" t="s">
        <v>23</v>
      </c>
      <c r="B3" s="61" t="s">
        <v>24</v>
      </c>
      <c r="C3" s="61"/>
      <c r="D3" s="62" t="s">
        <v>25</v>
      </c>
      <c r="F3" s="62" t="s">
        <v>26</v>
      </c>
      <c r="H3" s="62" t="s">
        <v>27</v>
      </c>
      <c r="J3" s="62" t="s">
        <v>28</v>
      </c>
      <c r="L3" s="63" t="s">
        <v>29</v>
      </c>
      <c r="M3" s="63" t="s">
        <v>30</v>
      </c>
      <c r="P3" s="104" t="s">
        <v>31</v>
      </c>
      <c r="Q3" s="104" t="s">
        <v>32</v>
      </c>
      <c r="R3" s="104" t="s">
        <v>33</v>
      </c>
      <c r="S3" s="104" t="s">
        <v>34</v>
      </c>
      <c r="T3" s="104" t="s">
        <v>35</v>
      </c>
      <c r="U3" s="104" t="s">
        <v>36</v>
      </c>
      <c r="V3" s="104" t="s">
        <v>37</v>
      </c>
      <c r="W3" s="104" t="s">
        <v>38</v>
      </c>
      <c r="X3" s="104" t="s">
        <v>39</v>
      </c>
      <c r="Y3" s="104" t="s">
        <v>40</v>
      </c>
      <c r="Z3" s="104" t="s">
        <v>41</v>
      </c>
      <c r="AA3" s="104" t="s">
        <v>42</v>
      </c>
    </row>
    <row r="4" spans="1:27" ht="115.5" x14ac:dyDescent="0.3">
      <c r="A4" s="60" t="s">
        <v>43</v>
      </c>
      <c r="B4" s="64" t="s">
        <v>44</v>
      </c>
      <c r="C4" s="64"/>
      <c r="D4" s="64" t="s">
        <v>45</v>
      </c>
      <c r="E4" s="64"/>
      <c r="F4" s="113"/>
      <c r="G4" s="64"/>
      <c r="H4" s="113"/>
      <c r="I4" s="64"/>
      <c r="J4" s="113"/>
      <c r="K4" s="64"/>
      <c r="L4" s="64" t="s">
        <v>45</v>
      </c>
      <c r="M4" s="65" t="s">
        <v>46</v>
      </c>
      <c r="N4" s="1" t="s">
        <v>47</v>
      </c>
      <c r="P4" s="86" t="s">
        <v>32</v>
      </c>
      <c r="Q4" s="86" t="s">
        <v>48</v>
      </c>
      <c r="R4" s="86" t="s">
        <v>49</v>
      </c>
      <c r="S4" s="86" t="s">
        <v>50</v>
      </c>
      <c r="T4" s="86" t="s">
        <v>51</v>
      </c>
      <c r="U4" s="86" t="s">
        <v>52</v>
      </c>
      <c r="V4" s="86" t="s">
        <v>53</v>
      </c>
      <c r="W4" s="86" t="s">
        <v>54</v>
      </c>
      <c r="X4" s="86" t="s">
        <v>55</v>
      </c>
      <c r="Y4" s="86" t="s">
        <v>55</v>
      </c>
      <c r="Z4" s="86" t="s">
        <v>55</v>
      </c>
      <c r="AA4" s="86" t="s">
        <v>55</v>
      </c>
    </row>
    <row r="5" spans="1:27" ht="99" x14ac:dyDescent="0.2">
      <c r="A5" s="60" t="s">
        <v>56</v>
      </c>
      <c r="B5" s="64" t="s">
        <v>57</v>
      </c>
      <c r="C5" s="64"/>
      <c r="D5" s="64" t="s">
        <v>58</v>
      </c>
      <c r="E5" s="64"/>
      <c r="F5" s="113"/>
      <c r="G5" s="64"/>
      <c r="H5" s="113"/>
      <c r="I5" s="64"/>
      <c r="J5" s="113"/>
      <c r="K5" s="64"/>
      <c r="L5" s="64" t="s">
        <v>58</v>
      </c>
      <c r="M5" s="64" t="s">
        <v>59</v>
      </c>
      <c r="N5" s="1" t="s">
        <v>60</v>
      </c>
      <c r="P5" s="86" t="s">
        <v>41</v>
      </c>
      <c r="Q5" s="86" t="s">
        <v>61</v>
      </c>
      <c r="R5" s="86" t="s">
        <v>62</v>
      </c>
      <c r="S5" s="86" t="s">
        <v>63</v>
      </c>
      <c r="T5" s="86" t="s">
        <v>64</v>
      </c>
      <c r="U5" s="86" t="s">
        <v>65</v>
      </c>
      <c r="V5" s="86" t="s">
        <v>66</v>
      </c>
      <c r="W5" s="86" t="s">
        <v>67</v>
      </c>
      <c r="X5" s="86"/>
      <c r="Y5" s="86"/>
      <c r="Z5" s="86"/>
      <c r="AA5" s="86"/>
    </row>
    <row r="6" spans="1:27" ht="99" x14ac:dyDescent="0.2">
      <c r="A6" s="60" t="s">
        <v>68</v>
      </c>
      <c r="B6" s="64" t="s">
        <v>69</v>
      </c>
      <c r="C6" s="64"/>
      <c r="D6" s="64" t="s">
        <v>70</v>
      </c>
      <c r="E6" s="64"/>
      <c r="F6" s="113"/>
      <c r="G6" s="64"/>
      <c r="H6" s="113"/>
      <c r="I6" s="64"/>
      <c r="L6" s="64" t="s">
        <v>70</v>
      </c>
      <c r="M6" s="64" t="s">
        <v>71</v>
      </c>
      <c r="N6" s="1" t="s">
        <v>72</v>
      </c>
      <c r="P6" s="86" t="s">
        <v>42</v>
      </c>
      <c r="Q6" s="86"/>
      <c r="R6" s="86" t="s">
        <v>73</v>
      </c>
      <c r="S6" s="86" t="s">
        <v>74</v>
      </c>
      <c r="T6" s="86" t="s">
        <v>75</v>
      </c>
      <c r="U6" s="86" t="s">
        <v>76</v>
      </c>
      <c r="V6" s="86" t="s">
        <v>77</v>
      </c>
      <c r="W6" s="86" t="s">
        <v>78</v>
      </c>
      <c r="X6" s="86"/>
      <c r="Y6" s="86"/>
      <c r="Z6" s="86"/>
      <c r="AA6" s="86"/>
    </row>
    <row r="7" spans="1:27" ht="115.5" x14ac:dyDescent="0.2">
      <c r="A7" s="60" t="s">
        <v>79</v>
      </c>
      <c r="B7" s="64" t="s">
        <v>80</v>
      </c>
      <c r="C7" s="64"/>
      <c r="D7" s="64" t="s">
        <v>81</v>
      </c>
      <c r="E7" s="64"/>
      <c r="F7" s="113"/>
      <c r="G7" s="64"/>
      <c r="H7" s="113"/>
      <c r="I7" s="64"/>
      <c r="L7" s="64" t="s">
        <v>81</v>
      </c>
      <c r="M7" s="64" t="s">
        <v>82</v>
      </c>
      <c r="P7" s="86" t="s">
        <v>33</v>
      </c>
      <c r="Q7" s="86"/>
      <c r="R7" s="86"/>
      <c r="S7" s="86" t="s">
        <v>83</v>
      </c>
      <c r="T7" s="86" t="s">
        <v>84</v>
      </c>
      <c r="U7" s="86"/>
      <c r="V7" s="86" t="s">
        <v>85</v>
      </c>
      <c r="W7" s="86"/>
      <c r="X7" s="86"/>
      <c r="Y7" s="86"/>
      <c r="Z7" s="86"/>
      <c r="AA7" s="86"/>
    </row>
    <row r="8" spans="1:27" ht="49.5" x14ac:dyDescent="0.2">
      <c r="A8" s="2" t="s">
        <v>86</v>
      </c>
      <c r="B8" s="61"/>
      <c r="C8" s="61"/>
      <c r="D8" s="64" t="s">
        <v>87</v>
      </c>
      <c r="E8" s="64"/>
      <c r="F8" s="113"/>
      <c r="G8" s="64"/>
      <c r="H8" s="113"/>
      <c r="I8" s="64"/>
      <c r="L8" s="64" t="s">
        <v>87</v>
      </c>
      <c r="M8" s="64" t="s">
        <v>88</v>
      </c>
      <c r="P8" s="86" t="s">
        <v>40</v>
      </c>
      <c r="Q8" s="86"/>
      <c r="R8" s="86"/>
      <c r="S8" s="86" t="s">
        <v>89</v>
      </c>
      <c r="T8" s="86" t="s">
        <v>90</v>
      </c>
      <c r="U8" s="86"/>
      <c r="V8" s="86"/>
      <c r="W8" s="86"/>
      <c r="X8" s="86"/>
      <c r="Y8" s="86"/>
      <c r="Z8" s="86"/>
      <c r="AA8" s="86"/>
    </row>
    <row r="9" spans="1:27" ht="66" x14ac:dyDescent="0.2">
      <c r="A9" s="2" t="s">
        <v>91</v>
      </c>
      <c r="B9" s="61"/>
      <c r="C9" s="61"/>
      <c r="D9" s="64" t="s">
        <v>92</v>
      </c>
      <c r="E9" s="64"/>
      <c r="F9" s="113"/>
      <c r="G9" s="64"/>
      <c r="H9" s="113"/>
      <c r="I9" s="64"/>
      <c r="L9" s="64" t="s">
        <v>92</v>
      </c>
      <c r="M9" s="64" t="s">
        <v>93</v>
      </c>
      <c r="P9" s="86" t="s">
        <v>34</v>
      </c>
      <c r="Q9" s="86"/>
      <c r="R9" s="86"/>
      <c r="S9" s="86" t="s">
        <v>94</v>
      </c>
      <c r="T9" s="86" t="s">
        <v>95</v>
      </c>
      <c r="U9" s="86"/>
      <c r="V9" s="86"/>
      <c r="W9" s="86"/>
      <c r="X9" s="86"/>
      <c r="Y9" s="86"/>
      <c r="Z9" s="86"/>
      <c r="AA9" s="86"/>
    </row>
    <row r="10" spans="1:27" ht="99" x14ac:dyDescent="0.2">
      <c r="A10" s="2" t="s">
        <v>96</v>
      </c>
      <c r="B10" s="61"/>
      <c r="C10" s="61"/>
      <c r="D10" s="64" t="s">
        <v>97</v>
      </c>
      <c r="E10" s="64"/>
      <c r="F10" s="64"/>
      <c r="G10" s="64"/>
      <c r="H10" s="113"/>
      <c r="I10" s="64"/>
      <c r="L10" s="64" t="s">
        <v>97</v>
      </c>
      <c r="M10" s="64" t="s">
        <v>98</v>
      </c>
      <c r="P10" s="86" t="s">
        <v>35</v>
      </c>
      <c r="Q10" s="86"/>
      <c r="R10" s="86"/>
      <c r="S10" s="86" t="s">
        <v>99</v>
      </c>
      <c r="T10" s="86"/>
      <c r="U10" s="86"/>
      <c r="V10" s="86"/>
      <c r="W10" s="86"/>
      <c r="X10" s="86"/>
      <c r="Y10" s="86"/>
      <c r="Z10" s="86"/>
      <c r="AA10" s="86"/>
    </row>
    <row r="11" spans="1:27" ht="82.5" x14ac:dyDescent="0.2">
      <c r="A11" s="2" t="s">
        <v>100</v>
      </c>
      <c r="B11" s="61"/>
      <c r="C11" s="61"/>
      <c r="D11" s="64" t="s">
        <v>101</v>
      </c>
      <c r="L11" s="64" t="s">
        <v>101</v>
      </c>
      <c r="M11" s="64" t="s">
        <v>102</v>
      </c>
      <c r="P11" s="86" t="s">
        <v>36</v>
      </c>
      <c r="Q11" s="86"/>
      <c r="R11" s="86"/>
      <c r="S11" s="86"/>
      <c r="T11" s="86"/>
      <c r="U11" s="86"/>
      <c r="V11" s="86"/>
      <c r="W11" s="86"/>
      <c r="X11" s="86"/>
      <c r="Y11" s="86"/>
      <c r="Z11" s="86"/>
      <c r="AA11" s="86"/>
    </row>
    <row r="12" spans="1:27" ht="99" x14ac:dyDescent="0.2">
      <c r="A12" s="2" t="s">
        <v>103</v>
      </c>
      <c r="B12" s="61"/>
      <c r="C12" s="61"/>
      <c r="D12" s="64" t="s">
        <v>104</v>
      </c>
      <c r="L12" s="64" t="s">
        <v>104</v>
      </c>
      <c r="M12" s="64" t="s">
        <v>105</v>
      </c>
      <c r="P12" s="86" t="s">
        <v>37</v>
      </c>
      <c r="Q12" s="86"/>
      <c r="R12" s="86"/>
      <c r="S12" s="86"/>
      <c r="T12" s="86"/>
      <c r="U12" s="86"/>
      <c r="V12" s="86"/>
      <c r="W12" s="86"/>
      <c r="X12" s="86"/>
      <c r="Y12" s="86"/>
      <c r="Z12" s="86"/>
      <c r="AA12" s="86"/>
    </row>
    <row r="13" spans="1:27" ht="132" x14ac:dyDescent="0.2">
      <c r="A13" s="2" t="s">
        <v>106</v>
      </c>
      <c r="B13" s="61"/>
      <c r="C13" s="61"/>
      <c r="D13" s="64" t="s">
        <v>107</v>
      </c>
      <c r="L13" s="64" t="s">
        <v>107</v>
      </c>
      <c r="M13" s="64" t="s">
        <v>108</v>
      </c>
      <c r="P13" s="86" t="s">
        <v>38</v>
      </c>
      <c r="Q13" s="86"/>
      <c r="R13" s="86"/>
      <c r="S13" s="86"/>
      <c r="T13" s="86"/>
      <c r="U13" s="86"/>
      <c r="V13" s="86"/>
      <c r="W13" s="86"/>
      <c r="X13" s="86"/>
      <c r="Y13" s="86"/>
      <c r="Z13" s="86"/>
      <c r="AA13" s="86"/>
    </row>
    <row r="14" spans="1:27" ht="82.5" x14ac:dyDescent="0.2">
      <c r="A14" s="2" t="s">
        <v>109</v>
      </c>
      <c r="B14" s="61"/>
      <c r="C14" s="61"/>
      <c r="D14" s="64" t="s">
        <v>110</v>
      </c>
      <c r="L14" s="64" t="s">
        <v>110</v>
      </c>
      <c r="M14" s="64" t="s">
        <v>111</v>
      </c>
      <c r="P14" s="86" t="s">
        <v>39</v>
      </c>
      <c r="Q14" s="86"/>
      <c r="R14" s="86"/>
      <c r="S14" s="86"/>
      <c r="T14" s="86"/>
      <c r="U14" s="86"/>
      <c r="V14" s="86"/>
      <c r="W14" s="86"/>
      <c r="X14" s="86"/>
      <c r="Y14" s="86"/>
      <c r="Z14" s="86"/>
      <c r="AA14" s="86"/>
    </row>
    <row r="15" spans="1:27" ht="115.5" x14ac:dyDescent="0.2">
      <c r="D15" s="64" t="s">
        <v>112</v>
      </c>
      <c r="L15" s="64" t="s">
        <v>112</v>
      </c>
      <c r="M15" s="64" t="s">
        <v>113</v>
      </c>
    </row>
    <row r="16" spans="1:27" ht="66" x14ac:dyDescent="0.2">
      <c r="A16" s="2" t="s">
        <v>114</v>
      </c>
      <c r="B16" s="61"/>
      <c r="C16" s="61"/>
      <c r="D16" s="64" t="s">
        <v>115</v>
      </c>
      <c r="L16" s="64" t="s">
        <v>115</v>
      </c>
      <c r="M16" s="64" t="s">
        <v>116</v>
      </c>
    </row>
    <row r="17" spans="1:13" ht="99" x14ac:dyDescent="0.2">
      <c r="A17" s="2" t="s">
        <v>0</v>
      </c>
      <c r="B17" s="61"/>
      <c r="C17" s="61"/>
      <c r="D17" s="64" t="s">
        <v>117</v>
      </c>
      <c r="L17" s="64" t="s">
        <v>117</v>
      </c>
      <c r="M17" s="64" t="s">
        <v>118</v>
      </c>
    </row>
    <row r="18" spans="1:13" ht="66" x14ac:dyDescent="0.2">
      <c r="A18" s="2" t="s">
        <v>2</v>
      </c>
      <c r="B18" s="61"/>
      <c r="C18" s="61"/>
      <c r="D18" s="64" t="s">
        <v>119</v>
      </c>
      <c r="L18" s="64" t="s">
        <v>119</v>
      </c>
      <c r="M18" s="64" t="s">
        <v>120</v>
      </c>
    </row>
    <row r="19" spans="1:13" ht="82.5" x14ac:dyDescent="0.2">
      <c r="D19" s="64" t="s">
        <v>121</v>
      </c>
      <c r="L19" s="64" t="s">
        <v>121</v>
      </c>
      <c r="M19" s="64" t="s">
        <v>122</v>
      </c>
    </row>
    <row r="20" spans="1:13" ht="82.5" x14ac:dyDescent="0.2">
      <c r="A20" s="2" t="s">
        <v>8</v>
      </c>
      <c r="B20" s="61"/>
      <c r="C20" s="61"/>
      <c r="D20" s="64" t="s">
        <v>123</v>
      </c>
      <c r="L20" s="64" t="s">
        <v>124</v>
      </c>
      <c r="M20" s="64" t="s">
        <v>125</v>
      </c>
    </row>
    <row r="21" spans="1:13" ht="49.5" x14ac:dyDescent="0.2">
      <c r="A21" s="2" t="s">
        <v>9</v>
      </c>
      <c r="B21" s="61"/>
      <c r="C21" s="61"/>
      <c r="D21" s="64" t="s">
        <v>126</v>
      </c>
    </row>
    <row r="22" spans="1:13" x14ac:dyDescent="0.2">
      <c r="A22" s="1" t="s">
        <v>127</v>
      </c>
    </row>
    <row r="24" spans="1:13" x14ac:dyDescent="0.2">
      <c r="A24" s="1" t="s">
        <v>128</v>
      </c>
    </row>
    <row r="25" spans="1:13" x14ac:dyDescent="0.2">
      <c r="A25" s="1" t="s">
        <v>129</v>
      </c>
    </row>
    <row r="28" spans="1:13" ht="16.5" x14ac:dyDescent="0.2">
      <c r="A28" s="68" t="s">
        <v>130</v>
      </c>
    </row>
    <row r="29" spans="1:13" ht="15" customHeight="1" x14ac:dyDescent="0.2">
      <c r="A29" s="68" t="s">
        <v>131</v>
      </c>
      <c r="B29" s="1"/>
      <c r="C29" s="1"/>
      <c r="D29" s="1"/>
      <c r="E29" s="1"/>
      <c r="F29" s="1"/>
      <c r="G29" s="1"/>
      <c r="H29" s="1"/>
      <c r="I29" s="1"/>
      <c r="J29" s="1"/>
      <c r="K29" s="1"/>
    </row>
    <row r="30" spans="1:13" ht="16.5" customHeight="1" x14ac:dyDescent="0.2">
      <c r="A30" s="68" t="s">
        <v>132</v>
      </c>
      <c r="B30" s="1"/>
      <c r="C30" s="1"/>
      <c r="D30" s="1"/>
      <c r="E30" s="1"/>
      <c r="F30" s="1"/>
      <c r="G30" s="1"/>
      <c r="H30" s="1"/>
      <c r="I30" s="1"/>
      <c r="J30" s="1"/>
      <c r="K30" s="1"/>
    </row>
    <row r="31" spans="1:13" ht="15" customHeight="1" x14ac:dyDescent="0.2">
      <c r="A31" s="69" t="s">
        <v>133</v>
      </c>
      <c r="B31" s="1"/>
      <c r="C31" s="1"/>
      <c r="D31" s="1"/>
      <c r="E31" s="1"/>
      <c r="F31" s="1"/>
      <c r="G31" s="1"/>
      <c r="H31" s="1"/>
      <c r="I31" s="1"/>
      <c r="J31" s="1"/>
      <c r="K31" s="1"/>
    </row>
    <row r="32" spans="1:13" ht="15" customHeight="1" x14ac:dyDescent="0.2">
      <c r="A32" s="69" t="s">
        <v>134</v>
      </c>
      <c r="B32" s="1"/>
      <c r="C32" s="1"/>
      <c r="D32" s="1"/>
      <c r="E32" s="1"/>
      <c r="F32" s="1"/>
      <c r="G32" s="1"/>
      <c r="H32" s="1"/>
      <c r="I32" s="1"/>
      <c r="J32" s="1"/>
      <c r="K32" s="1"/>
    </row>
    <row r="33" spans="1:1" ht="16.5" x14ac:dyDescent="0.2">
      <c r="A33" s="69" t="s">
        <v>135</v>
      </c>
    </row>
    <row r="34" spans="1:1" ht="16.5" x14ac:dyDescent="0.2">
      <c r="A34" s="69" t="s">
        <v>136</v>
      </c>
    </row>
    <row r="35" spans="1:1" ht="16.5" x14ac:dyDescent="0.2">
      <c r="A35" s="69" t="s">
        <v>137</v>
      </c>
    </row>
    <row r="38" spans="1:1" ht="16.5" x14ac:dyDescent="0.2">
      <c r="A38" s="68" t="s">
        <v>138</v>
      </c>
    </row>
    <row r="39" spans="1:1" ht="16.5" x14ac:dyDescent="0.2">
      <c r="A39" s="68" t="s">
        <v>139</v>
      </c>
    </row>
    <row r="40" spans="1:1" ht="16.5" x14ac:dyDescent="0.2">
      <c r="A40" s="68" t="s">
        <v>140</v>
      </c>
    </row>
    <row r="41" spans="1:1" ht="16.5" x14ac:dyDescent="0.2">
      <c r="A41" s="68" t="s">
        <v>141</v>
      </c>
    </row>
    <row r="42" spans="1:1" ht="16.5" x14ac:dyDescent="0.2">
      <c r="A42" s="68" t="s">
        <v>142</v>
      </c>
    </row>
    <row r="43" spans="1:1" ht="16.5" x14ac:dyDescent="0.2">
      <c r="A43" s="68" t="s">
        <v>143</v>
      </c>
    </row>
    <row r="44" spans="1:1" ht="17.25" customHeight="1" x14ac:dyDescent="0.2">
      <c r="A44" s="68" t="s">
        <v>144</v>
      </c>
    </row>
    <row r="45" spans="1:1" ht="16.5" x14ac:dyDescent="0.2">
      <c r="A45" s="68" t="s">
        <v>145</v>
      </c>
    </row>
    <row r="46" spans="1:1" ht="16.5" x14ac:dyDescent="0.2">
      <c r="A46" s="68" t="s">
        <v>146</v>
      </c>
    </row>
    <row r="48" spans="1:1" ht="17.25" customHeight="1" x14ac:dyDescent="0.2"/>
    <row r="49" spans="1:1" ht="17.25" customHeight="1" x14ac:dyDescent="0.2">
      <c r="A49" s="68" t="s">
        <v>147</v>
      </c>
    </row>
    <row r="50" spans="1:1" ht="33" x14ac:dyDescent="0.2">
      <c r="A50" s="68" t="s">
        <v>148</v>
      </c>
    </row>
    <row r="51" spans="1:1" ht="16.5" x14ac:dyDescent="0.2">
      <c r="A51" s="68" t="s">
        <v>149</v>
      </c>
    </row>
    <row r="52" spans="1:1" ht="16.5" x14ac:dyDescent="0.2">
      <c r="A52" s="68"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51"/>
  <sheetViews>
    <sheetView showGridLines="0" tabSelected="1" topLeftCell="B1" zoomScale="73" zoomScaleNormal="73" workbookViewId="0">
      <selection activeCell="N14" sqref="N14"/>
    </sheetView>
  </sheetViews>
  <sheetFormatPr baseColWidth="10" defaultColWidth="11.5703125" defaultRowHeight="16.5" x14ac:dyDescent="0.3"/>
  <cols>
    <col min="1" max="1" width="7.28515625" style="248" customWidth="1"/>
    <col min="2" max="2" width="20.28515625" style="249" customWidth="1"/>
    <col min="3" max="3" width="20.28515625" style="249" hidden="1" customWidth="1"/>
    <col min="4" max="4" width="8.28515625" style="249" customWidth="1"/>
    <col min="5" max="5" width="87.85546875" style="250" customWidth="1"/>
    <col min="6" max="6" width="84.28515625" style="250" customWidth="1"/>
    <col min="7" max="7" width="53" style="250" customWidth="1"/>
    <col min="8" max="8" width="61.85546875" style="250" customWidth="1"/>
    <col min="9" max="9" width="71.7109375" style="250" customWidth="1"/>
    <col min="10" max="12" width="10.7109375" style="251" customWidth="1"/>
    <col min="13" max="13" width="15.5703125" style="156" customWidth="1"/>
    <col min="14" max="14" width="94.5703125" style="251" customWidth="1"/>
    <col min="15" max="16" width="7.7109375" style="251" customWidth="1"/>
    <col min="17" max="17" width="7.7109375" style="241" customWidth="1"/>
    <col min="18" max="20" width="10.7109375" style="251" customWidth="1"/>
    <col min="21" max="21" width="22.5703125" style="251" customWidth="1"/>
    <col min="22" max="22" width="54.7109375" style="252" customWidth="1"/>
    <col min="23" max="23" width="40.5703125" style="252" customWidth="1"/>
    <col min="24" max="24" width="27.5703125" style="252" customWidth="1"/>
    <col min="25" max="25" width="22.42578125" style="185" customWidth="1"/>
    <col min="26" max="26" width="42.140625" style="185" customWidth="1"/>
    <col min="27" max="27" width="34.85546875" style="185" customWidth="1"/>
    <col min="28" max="16223" width="11.5703125" style="185" customWidth="1"/>
    <col min="16224" max="16224" width="0.85546875" style="185" customWidth="1"/>
    <col min="16225" max="16232" width="5.140625" style="185" customWidth="1"/>
    <col min="16233" max="16233" width="1" style="185" customWidth="1"/>
    <col min="16234" max="16234" width="5.140625" style="185" customWidth="1"/>
    <col min="16235" max="16235" width="5.28515625" style="185" customWidth="1"/>
    <col min="16236" max="16236" width="5.140625" style="185" customWidth="1"/>
    <col min="16237" max="16237" width="6.28515625" style="185" customWidth="1"/>
    <col min="16238" max="16238" width="7" style="185" hidden="1" customWidth="1"/>
    <col min="16239" max="16239" width="17.85546875" style="186" hidden="1" customWidth="1"/>
    <col min="16240" max="16240" width="11.5703125" style="185" hidden="1" customWidth="1"/>
    <col min="16241" max="16286" width="0" style="185" hidden="1" customWidth="1"/>
    <col min="16287" max="16287" width="7" style="185" hidden="1" customWidth="1"/>
    <col min="16288" max="16289" width="17.85546875" style="185" hidden="1" customWidth="1"/>
    <col min="16290" max="16304" width="0" style="185" hidden="1" customWidth="1"/>
    <col min="16305" max="16311" width="7" style="185" hidden="1" customWidth="1"/>
    <col min="16312" max="16312" width="17.85546875" style="185" hidden="1" customWidth="1"/>
    <col min="16313" max="16313" width="11.5703125" style="185" hidden="1" customWidth="1"/>
    <col min="16314" max="16359" width="0" style="185" hidden="1" customWidth="1"/>
    <col min="16360" max="16360" width="7" style="185" hidden="1" customWidth="1"/>
    <col min="16361" max="16362" width="17.85546875" style="185" hidden="1" customWidth="1"/>
    <col min="16363" max="16377" width="0" style="185" hidden="1" customWidth="1"/>
    <col min="16378" max="16384" width="7" style="185" hidden="1" customWidth="1"/>
  </cols>
  <sheetData>
    <row r="1" spans="1:27 16238:16240" ht="28.9" customHeight="1" thickBot="1" x14ac:dyDescent="0.4">
      <c r="A1" s="352"/>
      <c r="B1" s="353"/>
      <c r="C1" s="354"/>
      <c r="D1" s="361" t="s">
        <v>29</v>
      </c>
      <c r="E1" s="362"/>
      <c r="F1" s="362"/>
      <c r="G1" s="362"/>
      <c r="H1" s="362"/>
      <c r="I1" s="362"/>
      <c r="J1" s="362"/>
      <c r="K1" s="362"/>
      <c r="L1" s="362"/>
      <c r="M1" s="362"/>
      <c r="N1" s="362"/>
      <c r="O1" s="362"/>
      <c r="P1" s="362"/>
      <c r="Q1" s="362"/>
      <c r="R1" s="362"/>
      <c r="S1" s="362"/>
      <c r="T1" s="362"/>
      <c r="U1" s="183" t="s">
        <v>151</v>
      </c>
      <c r="V1" s="184"/>
      <c r="W1" s="184"/>
      <c r="X1" s="184"/>
    </row>
    <row r="2" spans="1:27 16238:16240" ht="27" customHeight="1" thickBot="1" x14ac:dyDescent="0.35">
      <c r="A2" s="355"/>
      <c r="B2" s="356"/>
      <c r="C2" s="357"/>
      <c r="D2" s="363" t="s">
        <v>152</v>
      </c>
      <c r="E2" s="364"/>
      <c r="F2" s="364"/>
      <c r="G2" s="364"/>
      <c r="H2" s="364"/>
      <c r="I2" s="364"/>
      <c r="J2" s="364"/>
      <c r="K2" s="364"/>
      <c r="L2" s="364"/>
      <c r="M2" s="364"/>
      <c r="N2" s="364"/>
      <c r="O2" s="364"/>
      <c r="P2" s="364"/>
      <c r="Q2" s="364"/>
      <c r="R2" s="364"/>
      <c r="S2" s="364"/>
      <c r="T2" s="364"/>
      <c r="U2" s="183" t="s">
        <v>153</v>
      </c>
      <c r="V2" s="188"/>
      <c r="W2" s="188"/>
      <c r="X2" s="188"/>
    </row>
    <row r="3" spans="1:27 16238:16240" ht="46.9" customHeight="1" thickBot="1" x14ac:dyDescent="0.35">
      <c r="A3" s="358"/>
      <c r="B3" s="359"/>
      <c r="C3" s="360"/>
      <c r="D3" s="365" t="s">
        <v>154</v>
      </c>
      <c r="E3" s="366"/>
      <c r="F3" s="367"/>
      <c r="G3" s="367"/>
      <c r="H3" s="367"/>
      <c r="I3" s="367"/>
      <c r="J3" s="367"/>
      <c r="K3" s="367"/>
      <c r="L3" s="367"/>
      <c r="M3" s="367"/>
      <c r="N3" s="367"/>
      <c r="O3" s="367"/>
      <c r="P3" s="367"/>
      <c r="Q3" s="367"/>
      <c r="R3" s="367"/>
      <c r="S3" s="367"/>
      <c r="T3" s="367"/>
      <c r="U3" s="183" t="s">
        <v>155</v>
      </c>
      <c r="V3" s="188"/>
      <c r="W3" s="188"/>
      <c r="X3" s="188"/>
    </row>
    <row r="4" spans="1:27 16238:16240" ht="27" customHeight="1" thickBot="1" x14ac:dyDescent="0.35">
      <c r="A4" s="187"/>
      <c r="B4" s="187"/>
      <c r="C4" s="187"/>
      <c r="D4" s="189"/>
      <c r="E4" s="189"/>
      <c r="F4" s="190"/>
      <c r="G4" s="190"/>
      <c r="H4" s="190"/>
      <c r="I4" s="190"/>
      <c r="J4" s="190"/>
      <c r="K4" s="190"/>
      <c r="L4" s="190"/>
      <c r="M4" s="157"/>
      <c r="N4" s="190"/>
      <c r="O4" s="190"/>
      <c r="P4" s="190"/>
      <c r="Q4" s="190"/>
      <c r="R4" s="190"/>
      <c r="S4" s="190"/>
      <c r="T4" s="190"/>
      <c r="U4" s="191"/>
      <c r="V4" s="188"/>
      <c r="W4" s="188"/>
      <c r="X4" s="188"/>
    </row>
    <row r="5" spans="1:27 16238:16240" ht="38.450000000000003" customHeight="1" thickBot="1" x14ac:dyDescent="0.35">
      <c r="A5" s="377" t="s">
        <v>354</v>
      </c>
      <c r="B5" s="378"/>
      <c r="C5" s="378"/>
      <c r="D5" s="378"/>
      <c r="E5" s="378"/>
      <c r="F5" s="378"/>
      <c r="G5" s="378"/>
      <c r="H5" s="378"/>
      <c r="I5" s="379"/>
      <c r="J5" s="190"/>
      <c r="K5" s="190"/>
      <c r="L5" s="190"/>
      <c r="M5" s="157"/>
      <c r="N5" s="190"/>
      <c r="O5" s="190"/>
      <c r="P5" s="190"/>
      <c r="Q5" s="190"/>
      <c r="R5" s="190"/>
      <c r="S5" s="190"/>
      <c r="T5" s="190"/>
      <c r="U5" s="191"/>
      <c r="V5" s="188"/>
      <c r="W5" s="188"/>
      <c r="X5" s="188"/>
    </row>
    <row r="6" spans="1:27 16238:16240" ht="51" customHeight="1" thickBot="1" x14ac:dyDescent="0.35">
      <c r="A6" s="187"/>
      <c r="B6" s="185"/>
      <c r="C6" s="185"/>
      <c r="D6" s="185"/>
      <c r="E6" s="185"/>
      <c r="F6" s="192"/>
      <c r="G6" s="192"/>
      <c r="H6" s="192"/>
      <c r="I6" s="192"/>
      <c r="J6" s="185"/>
      <c r="K6" s="185"/>
      <c r="L6" s="185"/>
      <c r="M6" s="155"/>
      <c r="N6" s="185"/>
      <c r="O6" s="185"/>
      <c r="P6" s="185"/>
      <c r="Q6" s="193"/>
      <c r="R6" s="185"/>
      <c r="S6" s="185"/>
      <c r="T6" s="185"/>
      <c r="U6" s="185"/>
      <c r="V6" s="188"/>
      <c r="W6" s="188"/>
      <c r="X6" s="188"/>
    </row>
    <row r="7" spans="1:27 16238:16240" ht="46.9" customHeight="1" x14ac:dyDescent="0.3">
      <c r="A7" s="368" t="s">
        <v>350</v>
      </c>
      <c r="B7" s="369"/>
      <c r="C7" s="369"/>
      <c r="D7" s="380" t="s">
        <v>347</v>
      </c>
      <c r="E7" s="380"/>
      <c r="F7" s="380"/>
      <c r="G7" s="380"/>
      <c r="H7" s="380"/>
      <c r="I7" s="381"/>
      <c r="J7" s="370"/>
      <c r="K7" s="370"/>
      <c r="L7" s="370"/>
      <c r="M7" s="370"/>
      <c r="N7" s="370"/>
      <c r="O7" s="370"/>
      <c r="P7" s="370"/>
      <c r="Q7" s="370"/>
      <c r="R7" s="370"/>
      <c r="S7" s="370"/>
      <c r="T7" s="370"/>
      <c r="U7" s="370"/>
      <c r="V7" s="188"/>
      <c r="W7" s="188"/>
      <c r="X7" s="188"/>
    </row>
    <row r="8" spans="1:27 16238:16240" ht="33.6" customHeight="1" x14ac:dyDescent="0.3">
      <c r="A8" s="388" t="s">
        <v>351</v>
      </c>
      <c r="B8" s="389"/>
      <c r="C8" s="389"/>
      <c r="D8" s="390" t="s">
        <v>348</v>
      </c>
      <c r="E8" s="390"/>
      <c r="F8" s="390"/>
      <c r="G8" s="390" t="s">
        <v>348</v>
      </c>
      <c r="H8" s="390"/>
      <c r="I8" s="391"/>
      <c r="J8" s="370"/>
      <c r="K8" s="370"/>
      <c r="L8" s="370"/>
      <c r="M8" s="370"/>
      <c r="N8" s="370"/>
      <c r="O8" s="370"/>
      <c r="P8" s="370"/>
      <c r="Q8" s="370"/>
      <c r="R8" s="370"/>
      <c r="S8" s="370"/>
      <c r="T8" s="370"/>
      <c r="U8" s="370"/>
      <c r="V8" s="188"/>
      <c r="W8" s="188"/>
      <c r="X8" s="188"/>
    </row>
    <row r="9" spans="1:27 16238:16240" ht="53.45" customHeight="1" x14ac:dyDescent="0.3">
      <c r="A9" s="388" t="s">
        <v>352</v>
      </c>
      <c r="B9" s="389"/>
      <c r="C9" s="389"/>
      <c r="D9" s="390" t="s">
        <v>481</v>
      </c>
      <c r="E9" s="390"/>
      <c r="F9" s="390"/>
      <c r="G9" s="390" t="s">
        <v>349</v>
      </c>
      <c r="H9" s="390"/>
      <c r="I9" s="391"/>
      <c r="J9" s="370"/>
      <c r="K9" s="370"/>
      <c r="L9" s="370"/>
      <c r="M9" s="370"/>
      <c r="N9" s="370"/>
      <c r="O9" s="370"/>
      <c r="P9" s="370"/>
      <c r="Q9" s="370"/>
      <c r="R9" s="370"/>
      <c r="S9" s="370"/>
      <c r="T9" s="370"/>
      <c r="U9" s="370"/>
      <c r="V9" s="188"/>
      <c r="W9" s="188"/>
      <c r="X9" s="188"/>
    </row>
    <row r="10" spans="1:27 16238:16240" ht="69.599999999999994" customHeight="1" thickBot="1" x14ac:dyDescent="0.35">
      <c r="A10" s="384" t="s">
        <v>353</v>
      </c>
      <c r="B10" s="385"/>
      <c r="C10" s="385"/>
      <c r="D10" s="386">
        <v>2025</v>
      </c>
      <c r="E10" s="386"/>
      <c r="F10" s="386"/>
      <c r="G10" s="386">
        <v>2024</v>
      </c>
      <c r="H10" s="386"/>
      <c r="I10" s="387"/>
      <c r="J10" s="370"/>
      <c r="K10" s="370"/>
      <c r="L10" s="370"/>
      <c r="M10" s="370"/>
      <c r="N10" s="370"/>
      <c r="O10" s="370"/>
      <c r="P10" s="370"/>
      <c r="Q10" s="370"/>
      <c r="R10" s="370"/>
      <c r="S10" s="370"/>
      <c r="T10" s="370"/>
      <c r="U10" s="370"/>
      <c r="V10" s="188"/>
      <c r="W10" s="188"/>
      <c r="X10" s="188"/>
    </row>
    <row r="11" spans="1:27 16238:16240" ht="37.9" customHeight="1" thickBot="1" x14ac:dyDescent="0.35">
      <c r="A11" s="192"/>
      <c r="B11" s="192"/>
      <c r="C11" s="192"/>
      <c r="D11" s="192"/>
      <c r="E11" s="192"/>
      <c r="F11" s="192"/>
      <c r="G11" s="192"/>
      <c r="H11" s="192"/>
      <c r="I11" s="192"/>
      <c r="J11" s="185"/>
      <c r="K11" s="185"/>
      <c r="L11" s="185"/>
      <c r="M11" s="155"/>
      <c r="N11" s="185"/>
      <c r="O11" s="185"/>
      <c r="P11" s="185"/>
      <c r="Q11" s="193"/>
      <c r="R11" s="185"/>
      <c r="S11" s="185"/>
      <c r="T11" s="185"/>
      <c r="U11" s="185"/>
      <c r="V11" s="194"/>
      <c r="W11" s="194"/>
      <c r="X11" s="194"/>
    </row>
    <row r="12" spans="1:27 16238:16240" s="195" customFormat="1" ht="82.9" customHeight="1" thickBot="1" x14ac:dyDescent="0.4">
      <c r="A12" s="371" t="s">
        <v>355</v>
      </c>
      <c r="B12" s="372"/>
      <c r="C12" s="372"/>
      <c r="D12" s="372"/>
      <c r="E12" s="372"/>
      <c r="F12" s="372"/>
      <c r="G12" s="372"/>
      <c r="H12" s="372"/>
      <c r="I12" s="373"/>
      <c r="J12" s="374" t="s">
        <v>359</v>
      </c>
      <c r="K12" s="375"/>
      <c r="L12" s="376"/>
      <c r="M12" s="371" t="s">
        <v>361</v>
      </c>
      <c r="N12" s="372"/>
      <c r="O12" s="382" t="s">
        <v>365</v>
      </c>
      <c r="P12" s="383"/>
      <c r="Q12" s="383"/>
      <c r="R12" s="374" t="s">
        <v>366</v>
      </c>
      <c r="S12" s="375"/>
      <c r="T12" s="375"/>
      <c r="U12" s="371" t="s">
        <v>156</v>
      </c>
      <c r="V12" s="372"/>
      <c r="W12" s="372"/>
      <c r="X12" s="372"/>
      <c r="Y12" s="761"/>
      <c r="Z12" s="761"/>
      <c r="AA12" s="762"/>
      <c r="WZO12" s="196"/>
    </row>
    <row r="13" spans="1:27 16238:16240" ht="99" customHeight="1" thickBot="1" x14ac:dyDescent="0.35">
      <c r="A13" s="197" t="s">
        <v>157</v>
      </c>
      <c r="B13" s="198" t="s">
        <v>29</v>
      </c>
      <c r="C13" s="199" t="s">
        <v>356</v>
      </c>
      <c r="D13" s="200" t="s">
        <v>357</v>
      </c>
      <c r="E13" s="200" t="s">
        <v>358</v>
      </c>
      <c r="F13" s="200" t="s">
        <v>142</v>
      </c>
      <c r="G13" s="200" t="s">
        <v>140</v>
      </c>
      <c r="H13" s="200" t="s">
        <v>141</v>
      </c>
      <c r="I13" s="200" t="s">
        <v>158</v>
      </c>
      <c r="J13" s="201" t="s">
        <v>187</v>
      </c>
      <c r="K13" s="202" t="s">
        <v>283</v>
      </c>
      <c r="L13" s="203" t="s">
        <v>360</v>
      </c>
      <c r="M13" s="158" t="s">
        <v>362</v>
      </c>
      <c r="N13" s="204" t="s">
        <v>363</v>
      </c>
      <c r="O13" s="205" t="s">
        <v>367</v>
      </c>
      <c r="P13" s="206" t="s">
        <v>133</v>
      </c>
      <c r="Q13" s="206" t="s">
        <v>134</v>
      </c>
      <c r="R13" s="206" t="s">
        <v>159</v>
      </c>
      <c r="S13" s="207" t="s">
        <v>160</v>
      </c>
      <c r="T13" s="208" t="s">
        <v>368</v>
      </c>
      <c r="U13" s="198" t="s">
        <v>146</v>
      </c>
      <c r="V13" s="209" t="s">
        <v>147</v>
      </c>
      <c r="W13" s="204" t="s">
        <v>369</v>
      </c>
      <c r="X13" s="204" t="s">
        <v>149</v>
      </c>
      <c r="Y13" s="210" t="s">
        <v>370</v>
      </c>
      <c r="Z13" s="209" t="s">
        <v>161</v>
      </c>
      <c r="AA13" s="210" t="s">
        <v>162</v>
      </c>
      <c r="WZO13" s="186" t="s">
        <v>163</v>
      </c>
      <c r="WZP13" s="185" t="s">
        <v>164</v>
      </c>
    </row>
    <row r="14" spans="1:27 16238:16240" s="155" customFormat="1" ht="129.75" customHeight="1" thickBot="1" x14ac:dyDescent="0.35">
      <c r="A14" s="211">
        <v>1</v>
      </c>
      <c r="B14" s="211" t="s">
        <v>104</v>
      </c>
      <c r="C14" s="212" t="s">
        <v>60</v>
      </c>
      <c r="D14" s="213" t="s">
        <v>165</v>
      </c>
      <c r="E14" s="161" t="s">
        <v>105</v>
      </c>
      <c r="F14" s="254" t="s">
        <v>548</v>
      </c>
      <c r="G14" s="254" t="s">
        <v>549</v>
      </c>
      <c r="H14" s="254" t="s">
        <v>392</v>
      </c>
      <c r="I14" s="255" t="s">
        <v>550</v>
      </c>
      <c r="J14" s="146" t="s">
        <v>189</v>
      </c>
      <c r="K14" s="145" t="s">
        <v>209</v>
      </c>
      <c r="L14" s="146" t="s">
        <v>287</v>
      </c>
      <c r="M14" s="149" t="s">
        <v>364</v>
      </c>
      <c r="N14" s="148" t="s">
        <v>551</v>
      </c>
      <c r="O14" s="214" t="s">
        <v>187</v>
      </c>
      <c r="P14" s="215" t="s">
        <v>23</v>
      </c>
      <c r="Q14" s="215" t="s">
        <v>68</v>
      </c>
      <c r="R14" s="164" t="s">
        <v>418</v>
      </c>
      <c r="S14" s="143" t="s">
        <v>209</v>
      </c>
      <c r="T14" s="143" t="s">
        <v>209</v>
      </c>
      <c r="U14" s="163" t="s">
        <v>394</v>
      </c>
      <c r="V14" s="216" t="s">
        <v>395</v>
      </c>
      <c r="W14" s="216" t="s">
        <v>396</v>
      </c>
      <c r="X14" s="216" t="s">
        <v>397</v>
      </c>
      <c r="Y14" s="217" t="s">
        <v>552</v>
      </c>
      <c r="Z14" s="218" t="s">
        <v>553</v>
      </c>
      <c r="AA14" s="219" t="s">
        <v>398</v>
      </c>
      <c r="WZN14" s="155" t="s">
        <v>170</v>
      </c>
      <c r="WZO14" s="220" t="s">
        <v>171</v>
      </c>
      <c r="WZP14" s="185" t="s">
        <v>172</v>
      </c>
    </row>
    <row r="15" spans="1:27 16238:16240" ht="108" customHeight="1" thickBot="1" x14ac:dyDescent="0.35">
      <c r="A15" s="308">
        <v>2</v>
      </c>
      <c r="B15" s="308" t="s">
        <v>70</v>
      </c>
      <c r="C15" s="311" t="s">
        <v>60</v>
      </c>
      <c r="D15" s="314" t="s">
        <v>371</v>
      </c>
      <c r="E15" s="404" t="s">
        <v>482</v>
      </c>
      <c r="F15" s="400" t="s">
        <v>556</v>
      </c>
      <c r="G15" s="400" t="s">
        <v>557</v>
      </c>
      <c r="H15" s="400" t="s">
        <v>458</v>
      </c>
      <c r="I15" s="425" t="s">
        <v>558</v>
      </c>
      <c r="J15" s="423" t="s">
        <v>190</v>
      </c>
      <c r="K15" s="325" t="s">
        <v>219</v>
      </c>
      <c r="L15" s="422" t="s">
        <v>285</v>
      </c>
      <c r="M15" s="149" t="s">
        <v>419</v>
      </c>
      <c r="N15" s="801" t="s">
        <v>563</v>
      </c>
      <c r="O15" s="221" t="s">
        <v>187</v>
      </c>
      <c r="P15" s="222" t="s">
        <v>23</v>
      </c>
      <c r="Q15" s="222" t="s">
        <v>68</v>
      </c>
      <c r="R15" s="143" t="s">
        <v>188</v>
      </c>
      <c r="S15" s="325" t="s">
        <v>219</v>
      </c>
      <c r="T15" s="422" t="s">
        <v>285</v>
      </c>
      <c r="U15" s="428" t="s">
        <v>394</v>
      </c>
      <c r="V15" s="177" t="s">
        <v>399</v>
      </c>
      <c r="W15" s="177" t="s">
        <v>400</v>
      </c>
      <c r="X15" s="166" t="s">
        <v>401</v>
      </c>
      <c r="Y15" s="165" t="s">
        <v>560</v>
      </c>
      <c r="Z15" s="302" t="s">
        <v>562</v>
      </c>
      <c r="AA15" s="305" t="s">
        <v>483</v>
      </c>
    </row>
    <row r="16" spans="1:27 16238:16240" ht="75.599999999999994" customHeight="1" thickBot="1" x14ac:dyDescent="0.35">
      <c r="A16" s="309"/>
      <c r="B16" s="309"/>
      <c r="C16" s="312"/>
      <c r="D16" s="315"/>
      <c r="E16" s="406"/>
      <c r="F16" s="401"/>
      <c r="G16" s="401"/>
      <c r="H16" s="401"/>
      <c r="I16" s="426"/>
      <c r="J16" s="424"/>
      <c r="K16" s="326"/>
      <c r="L16" s="332"/>
      <c r="M16" s="149" t="s">
        <v>459</v>
      </c>
      <c r="N16" s="801" t="s">
        <v>555</v>
      </c>
      <c r="O16" s="221" t="s">
        <v>187</v>
      </c>
      <c r="P16" s="222" t="s">
        <v>23</v>
      </c>
      <c r="Q16" s="222" t="s">
        <v>68</v>
      </c>
      <c r="R16" s="144" t="s">
        <v>393</v>
      </c>
      <c r="S16" s="326"/>
      <c r="T16" s="332"/>
      <c r="U16" s="429"/>
      <c r="V16" s="177" t="s">
        <v>559</v>
      </c>
      <c r="W16" s="178" t="s">
        <v>561</v>
      </c>
      <c r="X16" s="166" t="s">
        <v>401</v>
      </c>
      <c r="Y16" s="165" t="s">
        <v>560</v>
      </c>
      <c r="Z16" s="303"/>
      <c r="AA16" s="306"/>
    </row>
    <row r="17" spans="1:27" ht="91.15" customHeight="1" thickBot="1" x14ac:dyDescent="0.35">
      <c r="A17" s="310"/>
      <c r="B17" s="310"/>
      <c r="C17" s="313"/>
      <c r="D17" s="316"/>
      <c r="E17" s="405"/>
      <c r="F17" s="402"/>
      <c r="G17" s="402"/>
      <c r="H17" s="402"/>
      <c r="I17" s="427"/>
      <c r="J17" s="424"/>
      <c r="K17" s="326"/>
      <c r="L17" s="332"/>
      <c r="M17" s="149" t="s">
        <v>460</v>
      </c>
      <c r="N17" s="801" t="s">
        <v>554</v>
      </c>
      <c r="O17" s="223" t="s">
        <v>187</v>
      </c>
      <c r="P17" s="224" t="s">
        <v>43</v>
      </c>
      <c r="Q17" s="225" t="s">
        <v>68</v>
      </c>
      <c r="R17" s="144" t="s">
        <v>393</v>
      </c>
      <c r="S17" s="326"/>
      <c r="T17" s="332"/>
      <c r="U17" s="429"/>
      <c r="V17" s="180"/>
      <c r="W17" s="180"/>
      <c r="X17" s="180"/>
      <c r="Y17" s="182"/>
      <c r="Z17" s="304"/>
      <c r="AA17" s="307"/>
    </row>
    <row r="18" spans="1:27" ht="178.9" customHeight="1" thickBot="1" x14ac:dyDescent="0.35">
      <c r="A18" s="309">
        <v>3</v>
      </c>
      <c r="B18" s="309" t="s">
        <v>372</v>
      </c>
      <c r="C18" s="312" t="s">
        <v>60</v>
      </c>
      <c r="D18" s="315" t="s">
        <v>174</v>
      </c>
      <c r="E18" s="401" t="s">
        <v>118</v>
      </c>
      <c r="F18" s="401" t="s">
        <v>564</v>
      </c>
      <c r="G18" s="419" t="s">
        <v>403</v>
      </c>
      <c r="H18" s="401" t="s">
        <v>484</v>
      </c>
      <c r="I18" s="420" t="s">
        <v>404</v>
      </c>
      <c r="J18" s="423" t="s">
        <v>190</v>
      </c>
      <c r="K18" s="325" t="s">
        <v>219</v>
      </c>
      <c r="L18" s="422" t="s">
        <v>285</v>
      </c>
      <c r="M18" s="149" t="s">
        <v>423</v>
      </c>
      <c r="N18" s="797" t="s">
        <v>565</v>
      </c>
      <c r="O18" s="798" t="s">
        <v>187</v>
      </c>
      <c r="P18" s="799" t="s">
        <v>43</v>
      </c>
      <c r="Q18" s="799" t="s">
        <v>79</v>
      </c>
      <c r="R18" s="800" t="s">
        <v>189</v>
      </c>
      <c r="S18" s="162" t="s">
        <v>219</v>
      </c>
      <c r="T18" s="422" t="s">
        <v>285</v>
      </c>
      <c r="U18" s="766" t="s">
        <v>394</v>
      </c>
      <c r="V18" s="257" t="s">
        <v>485</v>
      </c>
      <c r="W18" s="258" t="s">
        <v>486</v>
      </c>
      <c r="X18" s="258" t="s">
        <v>405</v>
      </c>
      <c r="Y18" s="227" t="s">
        <v>567</v>
      </c>
      <c r="Z18" s="336" t="s">
        <v>406</v>
      </c>
      <c r="AA18" s="305" t="s">
        <v>407</v>
      </c>
    </row>
    <row r="19" spans="1:27" ht="234.75" customHeight="1" thickBot="1" x14ac:dyDescent="0.35">
      <c r="A19" s="309"/>
      <c r="B19" s="309"/>
      <c r="C19" s="312"/>
      <c r="D19" s="315"/>
      <c r="E19" s="401"/>
      <c r="F19" s="401"/>
      <c r="G19" s="419"/>
      <c r="H19" s="401"/>
      <c r="I19" s="421"/>
      <c r="J19" s="424"/>
      <c r="K19" s="326"/>
      <c r="L19" s="332"/>
      <c r="M19" s="152" t="s">
        <v>422</v>
      </c>
      <c r="N19" s="167" t="s">
        <v>566</v>
      </c>
      <c r="O19" s="228" t="s">
        <v>187</v>
      </c>
      <c r="P19" s="794" t="s">
        <v>43</v>
      </c>
      <c r="Q19" s="795" t="s">
        <v>79</v>
      </c>
      <c r="R19" s="796" t="s">
        <v>188</v>
      </c>
      <c r="S19" s="226" t="s">
        <v>219</v>
      </c>
      <c r="T19" s="332"/>
      <c r="U19" s="767"/>
      <c r="V19" s="768" t="s">
        <v>568</v>
      </c>
      <c r="W19" s="768" t="s">
        <v>569</v>
      </c>
      <c r="X19" s="768" t="s">
        <v>461</v>
      </c>
      <c r="Y19" s="769" t="s">
        <v>570</v>
      </c>
      <c r="Z19" s="337"/>
      <c r="AA19" s="306"/>
    </row>
    <row r="20" spans="1:27" ht="79.5" customHeight="1" thickBot="1" x14ac:dyDescent="0.35">
      <c r="A20" s="321">
        <v>4</v>
      </c>
      <c r="B20" s="319" t="s">
        <v>119</v>
      </c>
      <c r="C20" s="317" t="s">
        <v>60</v>
      </c>
      <c r="D20" s="323" t="s">
        <v>176</v>
      </c>
      <c r="E20" s="403" t="s">
        <v>120</v>
      </c>
      <c r="F20" s="327" t="s">
        <v>571</v>
      </c>
      <c r="G20" s="327" t="s">
        <v>408</v>
      </c>
      <c r="H20" s="327" t="s">
        <v>487</v>
      </c>
      <c r="I20" s="454" t="s">
        <v>488</v>
      </c>
      <c r="J20" s="438" t="s">
        <v>188</v>
      </c>
      <c r="K20" s="326" t="s">
        <v>219</v>
      </c>
      <c r="L20" s="332" t="s">
        <v>285</v>
      </c>
      <c r="M20" s="446" t="s">
        <v>424</v>
      </c>
      <c r="N20" s="445" t="s">
        <v>489</v>
      </c>
      <c r="O20" s="443" t="s">
        <v>187</v>
      </c>
      <c r="P20" s="448" t="s">
        <v>23</v>
      </c>
      <c r="Q20" s="334" t="s">
        <v>79</v>
      </c>
      <c r="R20" s="333" t="s">
        <v>393</v>
      </c>
      <c r="S20" s="447" t="s">
        <v>219</v>
      </c>
      <c r="T20" s="332" t="s">
        <v>285</v>
      </c>
      <c r="U20" s="429" t="s">
        <v>394</v>
      </c>
      <c r="V20" s="763" t="s">
        <v>462</v>
      </c>
      <c r="W20" s="763" t="s">
        <v>409</v>
      </c>
      <c r="X20" s="764" t="s">
        <v>410</v>
      </c>
      <c r="Y20" s="765">
        <v>45765</v>
      </c>
      <c r="Z20" s="336" t="s">
        <v>572</v>
      </c>
      <c r="AA20" s="305" t="s">
        <v>402</v>
      </c>
    </row>
    <row r="21" spans="1:27" ht="79.5" customHeight="1" thickBot="1" x14ac:dyDescent="0.35">
      <c r="A21" s="322"/>
      <c r="B21" s="320"/>
      <c r="C21" s="318"/>
      <c r="D21" s="324"/>
      <c r="E21" s="330"/>
      <c r="F21" s="328"/>
      <c r="G21" s="328"/>
      <c r="H21" s="328"/>
      <c r="I21" s="455"/>
      <c r="J21" s="438"/>
      <c r="K21" s="326"/>
      <c r="L21" s="332"/>
      <c r="M21" s="446"/>
      <c r="N21" s="445"/>
      <c r="O21" s="444"/>
      <c r="P21" s="449"/>
      <c r="Q21" s="335"/>
      <c r="R21" s="333"/>
      <c r="S21" s="447"/>
      <c r="T21" s="332"/>
      <c r="U21" s="429"/>
      <c r="V21" s="177" t="s">
        <v>411</v>
      </c>
      <c r="W21" s="178" t="s">
        <v>412</v>
      </c>
      <c r="X21" s="178" t="s">
        <v>413</v>
      </c>
      <c r="Y21" s="165" t="s">
        <v>490</v>
      </c>
      <c r="Z21" s="337"/>
      <c r="AA21" s="306"/>
    </row>
    <row r="22" spans="1:27" ht="79.5" customHeight="1" thickBot="1" x14ac:dyDescent="0.35">
      <c r="A22" s="322"/>
      <c r="B22" s="320"/>
      <c r="C22" s="318"/>
      <c r="D22" s="324"/>
      <c r="E22" s="330"/>
      <c r="F22" s="328"/>
      <c r="G22" s="328"/>
      <c r="H22" s="328"/>
      <c r="I22" s="455"/>
      <c r="J22" s="438"/>
      <c r="K22" s="326"/>
      <c r="L22" s="332"/>
      <c r="M22" s="446"/>
      <c r="N22" s="445"/>
      <c r="O22" s="444"/>
      <c r="P22" s="449"/>
      <c r="Q22" s="335"/>
      <c r="R22" s="333"/>
      <c r="S22" s="447"/>
      <c r="T22" s="332"/>
      <c r="U22" s="429"/>
      <c r="V22" s="178" t="s">
        <v>414</v>
      </c>
      <c r="W22" s="178" t="s">
        <v>491</v>
      </c>
      <c r="X22" s="178" t="s">
        <v>492</v>
      </c>
      <c r="Y22" s="165">
        <v>45857</v>
      </c>
      <c r="Z22" s="337"/>
      <c r="AA22" s="306"/>
    </row>
    <row r="23" spans="1:27" ht="79.5" customHeight="1" thickBot="1" x14ac:dyDescent="0.35">
      <c r="A23" s="322"/>
      <c r="B23" s="320"/>
      <c r="C23" s="318"/>
      <c r="D23" s="324"/>
      <c r="E23" s="331"/>
      <c r="F23" s="329"/>
      <c r="G23" s="329"/>
      <c r="H23" s="329"/>
      <c r="I23" s="456"/>
      <c r="J23" s="438"/>
      <c r="K23" s="326"/>
      <c r="L23" s="332"/>
      <c r="M23" s="446"/>
      <c r="N23" s="445"/>
      <c r="O23" s="444"/>
      <c r="P23" s="449"/>
      <c r="Q23" s="335"/>
      <c r="R23" s="333"/>
      <c r="S23" s="447"/>
      <c r="T23" s="332"/>
      <c r="U23" s="429"/>
      <c r="V23" s="180" t="s">
        <v>493</v>
      </c>
      <c r="W23" s="180" t="s">
        <v>494</v>
      </c>
      <c r="X23" s="180" t="s">
        <v>495</v>
      </c>
      <c r="Y23" s="182">
        <v>45992</v>
      </c>
      <c r="Z23" s="430"/>
      <c r="AA23" s="307"/>
    </row>
    <row r="24" spans="1:27" ht="198" customHeight="1" thickBot="1" x14ac:dyDescent="0.35">
      <c r="A24" s="322">
        <v>5</v>
      </c>
      <c r="B24" s="319" t="s">
        <v>373</v>
      </c>
      <c r="C24" s="345" t="s">
        <v>60</v>
      </c>
      <c r="D24" s="347" t="s">
        <v>177</v>
      </c>
      <c r="E24" s="409" t="s">
        <v>391</v>
      </c>
      <c r="F24" s="328" t="s">
        <v>573</v>
      </c>
      <c r="G24" s="328" t="s">
        <v>576</v>
      </c>
      <c r="H24" s="330" t="s">
        <v>577</v>
      </c>
      <c r="I24" s="457" t="s">
        <v>415</v>
      </c>
      <c r="J24" s="438" t="s">
        <v>418</v>
      </c>
      <c r="K24" s="439" t="s">
        <v>219</v>
      </c>
      <c r="L24" s="440" t="s">
        <v>285</v>
      </c>
      <c r="M24" s="446" t="s">
        <v>425</v>
      </c>
      <c r="N24" s="802" t="s">
        <v>574</v>
      </c>
      <c r="O24" s="443" t="str">
        <f>IF(OR(P24="Preventivo",P24="Detectivo"),"Probabilidad",IF(P24="Correctivo","Impacto",""))</f>
        <v>Probabilidad</v>
      </c>
      <c r="P24" s="448" t="s">
        <v>23</v>
      </c>
      <c r="Q24" s="334" t="s">
        <v>68</v>
      </c>
      <c r="R24" s="261" t="s">
        <v>393</v>
      </c>
      <c r="S24" s="434" t="s">
        <v>219</v>
      </c>
      <c r="T24" s="435" t="s">
        <v>285</v>
      </c>
      <c r="U24" s="774" t="s">
        <v>394</v>
      </c>
      <c r="V24" s="775" t="s">
        <v>416</v>
      </c>
      <c r="W24" s="775" t="s">
        <v>496</v>
      </c>
      <c r="X24" s="776" t="s">
        <v>497</v>
      </c>
      <c r="Y24" s="260" t="s">
        <v>578</v>
      </c>
      <c r="Z24" s="431" t="s">
        <v>583</v>
      </c>
      <c r="AA24" s="436" t="s">
        <v>584</v>
      </c>
    </row>
    <row r="25" spans="1:27" ht="146.25" customHeight="1" thickBot="1" x14ac:dyDescent="0.35">
      <c r="A25" s="349"/>
      <c r="B25" s="344"/>
      <c r="C25" s="346"/>
      <c r="D25" s="348"/>
      <c r="E25" s="399"/>
      <c r="F25" s="329"/>
      <c r="G25" s="329"/>
      <c r="H25" s="331"/>
      <c r="I25" s="458"/>
      <c r="J25" s="438"/>
      <c r="K25" s="439"/>
      <c r="L25" s="440"/>
      <c r="M25" s="446"/>
      <c r="N25" s="803" t="s">
        <v>575</v>
      </c>
      <c r="O25" s="450"/>
      <c r="P25" s="451"/>
      <c r="Q25" s="433"/>
      <c r="R25" s="262" t="s">
        <v>447</v>
      </c>
      <c r="S25" s="434"/>
      <c r="T25" s="435"/>
      <c r="U25" s="777"/>
      <c r="V25" s="768" t="s">
        <v>579</v>
      </c>
      <c r="W25" s="768" t="s">
        <v>580</v>
      </c>
      <c r="X25" s="768" t="s">
        <v>581</v>
      </c>
      <c r="Y25" s="778" t="s">
        <v>582</v>
      </c>
      <c r="Z25" s="432"/>
      <c r="AA25" s="437"/>
    </row>
    <row r="26" spans="1:27" ht="261.75" customHeight="1" thickBot="1" x14ac:dyDescent="0.35">
      <c r="A26" s="496">
        <v>6</v>
      </c>
      <c r="B26" s="317" t="s">
        <v>101</v>
      </c>
      <c r="C26" s="317" t="s">
        <v>60</v>
      </c>
      <c r="D26" s="317" t="s">
        <v>178</v>
      </c>
      <c r="E26" s="409" t="s">
        <v>102</v>
      </c>
      <c r="F26" s="330" t="s">
        <v>588</v>
      </c>
      <c r="G26" s="416" t="s">
        <v>589</v>
      </c>
      <c r="H26" s="416" t="s">
        <v>463</v>
      </c>
      <c r="I26" s="452" t="s">
        <v>498</v>
      </c>
      <c r="J26" s="438" t="s">
        <v>188</v>
      </c>
      <c r="K26" s="326" t="s">
        <v>219</v>
      </c>
      <c r="L26" s="332" t="s">
        <v>285</v>
      </c>
      <c r="M26" s="149" t="s">
        <v>426</v>
      </c>
      <c r="N26" s="804" t="s">
        <v>585</v>
      </c>
      <c r="O26" s="805" t="str">
        <f>IF(OR(P26="Preventivo",P26="Detectivo"),"Probabilidad",IF(P26="Correctivo","Impacto",""))</f>
        <v>Probabilidad</v>
      </c>
      <c r="P26" s="806" t="s">
        <v>23</v>
      </c>
      <c r="Q26" s="807" t="s">
        <v>79</v>
      </c>
      <c r="R26" s="460" t="s">
        <v>393</v>
      </c>
      <c r="S26" s="462" t="s">
        <v>219</v>
      </c>
      <c r="T26" s="332" t="s">
        <v>285</v>
      </c>
      <c r="U26" s="770" t="s">
        <v>394</v>
      </c>
      <c r="V26" s="771" t="s">
        <v>464</v>
      </c>
      <c r="W26" s="772" t="s">
        <v>465</v>
      </c>
      <c r="X26" s="771" t="s">
        <v>591</v>
      </c>
      <c r="Y26" s="773" t="s">
        <v>592</v>
      </c>
      <c r="Z26" s="336" t="s">
        <v>590</v>
      </c>
      <c r="AA26" s="305" t="s">
        <v>402</v>
      </c>
    </row>
    <row r="27" spans="1:27" ht="267.75" customHeight="1" thickBot="1" x14ac:dyDescent="0.35">
      <c r="A27" s="497"/>
      <c r="B27" s="459"/>
      <c r="C27" s="459"/>
      <c r="D27" s="459"/>
      <c r="E27" s="399"/>
      <c r="F27" s="331"/>
      <c r="G27" s="417"/>
      <c r="H27" s="417"/>
      <c r="I27" s="453"/>
      <c r="J27" s="438"/>
      <c r="K27" s="326"/>
      <c r="L27" s="332"/>
      <c r="M27" s="152" t="s">
        <v>427</v>
      </c>
      <c r="N27" s="808" t="s">
        <v>586</v>
      </c>
      <c r="O27" s="805" t="str">
        <f t="shared" ref="O27" si="0">IF(OR(P27="Preventivo",P27="Detectivo"),"Probabilidad",IF(P27="Correctivo","Impacto",""))</f>
        <v>Probabilidad</v>
      </c>
      <c r="P27" s="806" t="s">
        <v>23</v>
      </c>
      <c r="Q27" s="807" t="s">
        <v>79</v>
      </c>
      <c r="R27" s="461"/>
      <c r="S27" s="463"/>
      <c r="T27" s="332"/>
      <c r="U27" s="442"/>
      <c r="V27" s="263" t="s">
        <v>466</v>
      </c>
      <c r="W27" s="264" t="s">
        <v>468</v>
      </c>
      <c r="X27" s="263" t="s">
        <v>467</v>
      </c>
      <c r="Y27" s="265" t="s">
        <v>499</v>
      </c>
      <c r="Z27" s="430"/>
      <c r="AA27" s="307"/>
    </row>
    <row r="28" spans="1:27" ht="166.15" customHeight="1" thickBot="1" x14ac:dyDescent="0.35">
      <c r="A28" s="230">
        <v>7</v>
      </c>
      <c r="B28" s="231" t="s">
        <v>101</v>
      </c>
      <c r="C28" s="232" t="s">
        <v>60</v>
      </c>
      <c r="D28" s="229" t="s">
        <v>181</v>
      </c>
      <c r="E28" s="233" t="s">
        <v>102</v>
      </c>
      <c r="F28" s="160" t="s">
        <v>469</v>
      </c>
      <c r="G28" s="160" t="s">
        <v>417</v>
      </c>
      <c r="H28" s="160" t="s">
        <v>470</v>
      </c>
      <c r="I28" s="159" t="s">
        <v>471</v>
      </c>
      <c r="J28" s="145" t="s">
        <v>418</v>
      </c>
      <c r="K28" s="234" t="s">
        <v>271</v>
      </c>
      <c r="L28" s="146" t="s">
        <v>189</v>
      </c>
      <c r="M28" s="149" t="s">
        <v>428</v>
      </c>
      <c r="N28" s="811" t="s">
        <v>587</v>
      </c>
      <c r="O28" s="812" t="str">
        <f>IF(OR(P28="Preventivo",P28="Detectivo"),"Probabilidad",IF(P28="Correctivo","Impacto",""))</f>
        <v>Probabilidad</v>
      </c>
      <c r="P28" s="246" t="s">
        <v>43</v>
      </c>
      <c r="Q28" s="813" t="s">
        <v>79</v>
      </c>
      <c r="R28" s="237" t="s">
        <v>418</v>
      </c>
      <c r="S28" s="238" t="s">
        <v>271</v>
      </c>
      <c r="T28" s="147" t="s">
        <v>189</v>
      </c>
      <c r="U28" s="779" t="s">
        <v>394</v>
      </c>
      <c r="V28" s="780" t="s">
        <v>500</v>
      </c>
      <c r="W28" s="781" t="s">
        <v>593</v>
      </c>
      <c r="X28" s="780" t="s">
        <v>467</v>
      </c>
      <c r="Y28" s="782" t="s">
        <v>594</v>
      </c>
      <c r="Z28" s="239" t="s">
        <v>501</v>
      </c>
      <c r="AA28" s="240" t="s">
        <v>472</v>
      </c>
    </row>
    <row r="29" spans="1:27" ht="144" customHeight="1" thickBot="1" x14ac:dyDescent="0.35">
      <c r="A29" s="496">
        <v>8</v>
      </c>
      <c r="B29" s="319" t="s">
        <v>374</v>
      </c>
      <c r="C29" s="345" t="s">
        <v>60</v>
      </c>
      <c r="D29" s="347" t="s">
        <v>182</v>
      </c>
      <c r="E29" s="413" t="s">
        <v>93</v>
      </c>
      <c r="F29" s="410" t="s">
        <v>502</v>
      </c>
      <c r="G29" s="410" t="s">
        <v>473</v>
      </c>
      <c r="H29" s="410" t="s">
        <v>474</v>
      </c>
      <c r="I29" s="410" t="s">
        <v>503</v>
      </c>
      <c r="J29" s="438" t="s">
        <v>418</v>
      </c>
      <c r="K29" s="438" t="s">
        <v>270</v>
      </c>
      <c r="L29" s="438" t="s">
        <v>270</v>
      </c>
      <c r="M29" s="809" t="s">
        <v>421</v>
      </c>
      <c r="N29" s="167" t="s">
        <v>504</v>
      </c>
      <c r="O29" s="168" t="s">
        <v>187</v>
      </c>
      <c r="P29" s="168" t="s">
        <v>23</v>
      </c>
      <c r="Q29" s="810" t="s">
        <v>79</v>
      </c>
      <c r="R29" s="266" t="s">
        <v>393</v>
      </c>
      <c r="S29" s="438" t="s">
        <v>270</v>
      </c>
      <c r="T29" s="438" t="s">
        <v>270</v>
      </c>
      <c r="U29" s="770" t="s">
        <v>394</v>
      </c>
      <c r="V29" s="172" t="s">
        <v>507</v>
      </c>
      <c r="W29" s="172" t="s">
        <v>508</v>
      </c>
      <c r="X29" s="173" t="s">
        <v>509</v>
      </c>
      <c r="Y29" s="154" t="s">
        <v>510</v>
      </c>
      <c r="Z29" s="336" t="s">
        <v>517</v>
      </c>
      <c r="AA29" s="305" t="s">
        <v>518</v>
      </c>
    </row>
    <row r="30" spans="1:27" ht="210.75" customHeight="1" thickBot="1" x14ac:dyDescent="0.35">
      <c r="A30" s="498"/>
      <c r="B30" s="320"/>
      <c r="C30" s="350"/>
      <c r="D30" s="351"/>
      <c r="E30" s="414"/>
      <c r="F30" s="411"/>
      <c r="G30" s="411"/>
      <c r="H30" s="411"/>
      <c r="I30" s="411"/>
      <c r="J30" s="438"/>
      <c r="K30" s="438"/>
      <c r="L30" s="438"/>
      <c r="M30" s="446"/>
      <c r="N30" s="167" t="s">
        <v>505</v>
      </c>
      <c r="O30" s="168" t="s">
        <v>187</v>
      </c>
      <c r="P30" s="168" t="s">
        <v>23</v>
      </c>
      <c r="Q30" s="170" t="s">
        <v>79</v>
      </c>
      <c r="R30" s="266" t="s">
        <v>393</v>
      </c>
      <c r="S30" s="438"/>
      <c r="T30" s="438"/>
      <c r="U30" s="469"/>
      <c r="V30" s="174" t="s">
        <v>511</v>
      </c>
      <c r="W30" s="175" t="s">
        <v>512</v>
      </c>
      <c r="X30" s="175" t="s">
        <v>513</v>
      </c>
      <c r="Y30" s="154" t="s">
        <v>510</v>
      </c>
      <c r="Z30" s="337"/>
      <c r="AA30" s="306"/>
    </row>
    <row r="31" spans="1:27" ht="163.5" customHeight="1" thickBot="1" x14ac:dyDescent="0.35">
      <c r="A31" s="497"/>
      <c r="B31" s="344"/>
      <c r="C31" s="346"/>
      <c r="D31" s="348"/>
      <c r="E31" s="415"/>
      <c r="F31" s="412"/>
      <c r="G31" s="412"/>
      <c r="H31" s="412"/>
      <c r="I31" s="412"/>
      <c r="J31" s="438"/>
      <c r="K31" s="438"/>
      <c r="L31" s="438"/>
      <c r="M31" s="446"/>
      <c r="N31" s="167" t="s">
        <v>506</v>
      </c>
      <c r="O31" s="169" t="s">
        <v>187</v>
      </c>
      <c r="P31" s="169" t="s">
        <v>23</v>
      </c>
      <c r="Q31" s="171" t="s">
        <v>79</v>
      </c>
      <c r="R31" s="267" t="s">
        <v>447</v>
      </c>
      <c r="S31" s="438"/>
      <c r="T31" s="438"/>
      <c r="U31" s="442"/>
      <c r="V31" s="268" t="s">
        <v>514</v>
      </c>
      <c r="W31" s="268" t="s">
        <v>515</v>
      </c>
      <c r="X31" s="268" t="s">
        <v>516</v>
      </c>
      <c r="Y31" s="269" t="s">
        <v>510</v>
      </c>
      <c r="Z31" s="430"/>
      <c r="AA31" s="307"/>
    </row>
    <row r="32" spans="1:27" ht="92.25" customHeight="1" thickBot="1" x14ac:dyDescent="0.35">
      <c r="A32" s="302">
        <v>9</v>
      </c>
      <c r="B32" s="302" t="s">
        <v>375</v>
      </c>
      <c r="C32" s="341" t="s">
        <v>60</v>
      </c>
      <c r="D32" s="341" t="s">
        <v>183</v>
      </c>
      <c r="E32" s="407" t="s">
        <v>376</v>
      </c>
      <c r="F32" s="407" t="s">
        <v>519</v>
      </c>
      <c r="G32" s="407" t="s">
        <v>520</v>
      </c>
      <c r="H32" s="407" t="s">
        <v>595</v>
      </c>
      <c r="I32" s="464" t="s">
        <v>420</v>
      </c>
      <c r="J32" s="438" t="s">
        <v>418</v>
      </c>
      <c r="K32" s="466" t="s">
        <v>271</v>
      </c>
      <c r="L32" s="467" t="s">
        <v>189</v>
      </c>
      <c r="M32" s="446" t="s">
        <v>429</v>
      </c>
      <c r="N32" s="468" t="s">
        <v>596</v>
      </c>
      <c r="O32" s="471" t="s">
        <v>187</v>
      </c>
      <c r="P32" s="472" t="s">
        <v>23</v>
      </c>
      <c r="Q32" s="474" t="s">
        <v>79</v>
      </c>
      <c r="R32" s="470" t="s">
        <v>393</v>
      </c>
      <c r="S32" s="297" t="s">
        <v>271</v>
      </c>
      <c r="T32" s="294" t="s">
        <v>189</v>
      </c>
      <c r="U32" s="299" t="s">
        <v>394</v>
      </c>
      <c r="V32" s="256" t="s">
        <v>597</v>
      </c>
      <c r="W32" s="256" t="s">
        <v>521</v>
      </c>
      <c r="X32" s="256" t="s">
        <v>522</v>
      </c>
      <c r="Y32" s="165" t="s">
        <v>598</v>
      </c>
      <c r="Z32" s="336" t="s">
        <v>523</v>
      </c>
      <c r="AA32" s="305" t="s">
        <v>524</v>
      </c>
    </row>
    <row r="33" spans="1:27" ht="183.75" customHeight="1" thickBot="1" x14ac:dyDescent="0.35">
      <c r="A33" s="304"/>
      <c r="B33" s="304"/>
      <c r="C33" s="343"/>
      <c r="D33" s="343"/>
      <c r="E33" s="408"/>
      <c r="F33" s="408"/>
      <c r="G33" s="408"/>
      <c r="H33" s="408"/>
      <c r="I33" s="465"/>
      <c r="J33" s="438"/>
      <c r="K33" s="466"/>
      <c r="L33" s="467"/>
      <c r="M33" s="446"/>
      <c r="N33" s="468"/>
      <c r="O33" s="814"/>
      <c r="P33" s="473"/>
      <c r="Q33" s="475"/>
      <c r="R33" s="470"/>
      <c r="S33" s="298"/>
      <c r="T33" s="295"/>
      <c r="U33" s="301"/>
      <c r="V33" s="270"/>
      <c r="W33" s="270"/>
      <c r="X33" s="270"/>
      <c r="Y33" s="271"/>
      <c r="Z33" s="430"/>
      <c r="AA33" s="307"/>
    </row>
    <row r="34" spans="1:27" ht="153.75" customHeight="1" thickBot="1" x14ac:dyDescent="0.35">
      <c r="A34" s="338">
        <v>10</v>
      </c>
      <c r="B34" s="302" t="s">
        <v>377</v>
      </c>
      <c r="C34" s="341" t="s">
        <v>60</v>
      </c>
      <c r="D34" s="341" t="s">
        <v>184</v>
      </c>
      <c r="E34" s="407" t="s">
        <v>378</v>
      </c>
      <c r="F34" s="407" t="s">
        <v>432</v>
      </c>
      <c r="G34" s="476" t="s">
        <v>525</v>
      </c>
      <c r="H34" s="476" t="s">
        <v>430</v>
      </c>
      <c r="I34" s="305" t="s">
        <v>431</v>
      </c>
      <c r="J34" s="293" t="s">
        <v>189</v>
      </c>
      <c r="K34" s="296" t="s">
        <v>271</v>
      </c>
      <c r="L34" s="293" t="s">
        <v>189</v>
      </c>
      <c r="M34" s="149" t="s">
        <v>433</v>
      </c>
      <c r="N34" s="817" t="s">
        <v>599</v>
      </c>
      <c r="O34" s="818" t="s">
        <v>187</v>
      </c>
      <c r="P34" s="799" t="s">
        <v>23</v>
      </c>
      <c r="Q34" s="819" t="s">
        <v>79</v>
      </c>
      <c r="R34" s="145" t="s">
        <v>188</v>
      </c>
      <c r="S34" s="296" t="s">
        <v>271</v>
      </c>
      <c r="T34" s="293" t="s">
        <v>189</v>
      </c>
      <c r="U34" s="299" t="s">
        <v>394</v>
      </c>
      <c r="V34" s="783" t="s">
        <v>601</v>
      </c>
      <c r="W34" s="784" t="s">
        <v>602</v>
      </c>
      <c r="X34" s="785" t="s">
        <v>435</v>
      </c>
      <c r="Y34" s="786" t="s">
        <v>603</v>
      </c>
      <c r="Z34" s="302" t="s">
        <v>609</v>
      </c>
      <c r="AA34" s="305" t="s">
        <v>610</v>
      </c>
    </row>
    <row r="35" spans="1:27" ht="204" customHeight="1" thickBot="1" x14ac:dyDescent="0.35">
      <c r="A35" s="339"/>
      <c r="B35" s="303"/>
      <c r="C35" s="342"/>
      <c r="D35" s="342"/>
      <c r="E35" s="418"/>
      <c r="F35" s="418"/>
      <c r="G35" s="477"/>
      <c r="H35" s="477"/>
      <c r="I35" s="306"/>
      <c r="J35" s="294"/>
      <c r="K35" s="297"/>
      <c r="L35" s="294"/>
      <c r="M35" s="149" t="s">
        <v>434</v>
      </c>
      <c r="N35" s="817" t="s">
        <v>600</v>
      </c>
      <c r="O35" s="818" t="s">
        <v>187</v>
      </c>
      <c r="P35" s="799" t="s">
        <v>23</v>
      </c>
      <c r="Q35" s="819" t="s">
        <v>79</v>
      </c>
      <c r="R35" s="144" t="s">
        <v>393</v>
      </c>
      <c r="S35" s="297"/>
      <c r="T35" s="294"/>
      <c r="U35" s="300"/>
      <c r="V35" s="272" t="s">
        <v>604</v>
      </c>
      <c r="W35" s="273" t="s">
        <v>605</v>
      </c>
      <c r="X35" s="274" t="s">
        <v>606</v>
      </c>
      <c r="Y35" s="787" t="s">
        <v>603</v>
      </c>
      <c r="Z35" s="303"/>
      <c r="AA35" s="306"/>
    </row>
    <row r="36" spans="1:27" ht="144" customHeight="1" thickBot="1" x14ac:dyDescent="0.35">
      <c r="A36" s="340"/>
      <c r="B36" s="304"/>
      <c r="C36" s="253"/>
      <c r="D36" s="343"/>
      <c r="E36" s="408"/>
      <c r="F36" s="408"/>
      <c r="G36" s="478"/>
      <c r="H36" s="478"/>
      <c r="I36" s="307"/>
      <c r="J36" s="295"/>
      <c r="K36" s="298"/>
      <c r="L36" s="295"/>
      <c r="M36" s="152"/>
      <c r="N36" s="275"/>
      <c r="O36" s="815"/>
      <c r="P36" s="820"/>
      <c r="Q36" s="821"/>
      <c r="R36" s="822"/>
      <c r="S36" s="298"/>
      <c r="T36" s="295"/>
      <c r="U36" s="301"/>
      <c r="V36" s="788" t="s">
        <v>607</v>
      </c>
      <c r="W36" s="789" t="s">
        <v>608</v>
      </c>
      <c r="X36" s="790" t="s">
        <v>606</v>
      </c>
      <c r="Y36" s="276" t="s">
        <v>603</v>
      </c>
      <c r="Z36" s="304"/>
      <c r="AA36" s="307"/>
    </row>
    <row r="37" spans="1:27" ht="147.75" customHeight="1" thickBot="1" x14ac:dyDescent="0.35">
      <c r="A37" s="302">
        <v>11</v>
      </c>
      <c r="B37" s="302" t="s">
        <v>379</v>
      </c>
      <c r="C37" s="341" t="s">
        <v>60</v>
      </c>
      <c r="D37" s="341" t="s">
        <v>478</v>
      </c>
      <c r="E37" s="404" t="s">
        <v>381</v>
      </c>
      <c r="F37" s="407" t="s">
        <v>475</v>
      </c>
      <c r="G37" s="407" t="s">
        <v>611</v>
      </c>
      <c r="H37" s="407" t="s">
        <v>436</v>
      </c>
      <c r="I37" s="464" t="s">
        <v>612</v>
      </c>
      <c r="J37" s="467" t="s">
        <v>437</v>
      </c>
      <c r="K37" s="326" t="s">
        <v>219</v>
      </c>
      <c r="L37" s="332" t="s">
        <v>285</v>
      </c>
      <c r="M37" s="149" t="s">
        <v>438</v>
      </c>
      <c r="N37" s="826" t="s">
        <v>613</v>
      </c>
      <c r="O37" s="812" t="str">
        <f>IF(OR(P37="Preventivo",P37="Detectivo"),"Probabilidad",IF(P37="Correctivo","Impacto",""))</f>
        <v>Probabilidad</v>
      </c>
      <c r="P37" s="246" t="s">
        <v>23</v>
      </c>
      <c r="Q37" s="247" t="s">
        <v>79</v>
      </c>
      <c r="R37" s="145" t="s">
        <v>188</v>
      </c>
      <c r="S37" s="462" t="s">
        <v>219</v>
      </c>
      <c r="T37" s="332" t="s">
        <v>285</v>
      </c>
      <c r="U37" s="480" t="s">
        <v>394</v>
      </c>
      <c r="V37" s="771" t="s">
        <v>440</v>
      </c>
      <c r="W37" s="771" t="s">
        <v>441</v>
      </c>
      <c r="X37" s="771" t="s">
        <v>442</v>
      </c>
      <c r="Y37" s="773" t="s">
        <v>615</v>
      </c>
      <c r="Z37" s="336" t="s">
        <v>476</v>
      </c>
      <c r="AA37" s="305" t="s">
        <v>402</v>
      </c>
    </row>
    <row r="38" spans="1:27" ht="165" customHeight="1" thickBot="1" x14ac:dyDescent="0.35">
      <c r="A38" s="304"/>
      <c r="B38" s="304"/>
      <c r="C38" s="343"/>
      <c r="D38" s="343"/>
      <c r="E38" s="405"/>
      <c r="F38" s="408"/>
      <c r="G38" s="408"/>
      <c r="H38" s="408"/>
      <c r="I38" s="465"/>
      <c r="J38" s="467"/>
      <c r="K38" s="326"/>
      <c r="L38" s="332"/>
      <c r="M38" s="152" t="s">
        <v>439</v>
      </c>
      <c r="N38" s="823" t="s">
        <v>614</v>
      </c>
      <c r="O38" s="242" t="str">
        <f t="shared" ref="O38" si="1">IF(OR(P38="Preventivo",P38="Detectivo"),"Probabilidad",IF(P38="Correctivo","Impacto",""))</f>
        <v>Probabilidad</v>
      </c>
      <c r="P38" s="824" t="s">
        <v>23</v>
      </c>
      <c r="Q38" s="825" t="s">
        <v>79</v>
      </c>
      <c r="R38" s="816" t="s">
        <v>393</v>
      </c>
      <c r="S38" s="463"/>
      <c r="T38" s="332"/>
      <c r="U38" s="481"/>
      <c r="V38" s="270"/>
      <c r="W38" s="270"/>
      <c r="X38" s="270"/>
      <c r="Y38" s="277"/>
      <c r="Z38" s="430"/>
      <c r="AA38" s="306"/>
    </row>
    <row r="39" spans="1:27" ht="162" customHeight="1" thickBot="1" x14ac:dyDescent="0.35">
      <c r="A39" s="302">
        <v>12</v>
      </c>
      <c r="B39" s="302" t="s">
        <v>112</v>
      </c>
      <c r="C39" s="341" t="s">
        <v>60</v>
      </c>
      <c r="D39" s="341" t="s">
        <v>380</v>
      </c>
      <c r="E39" s="404" t="s">
        <v>113</v>
      </c>
      <c r="F39" s="407" t="s">
        <v>477</v>
      </c>
      <c r="G39" s="407" t="s">
        <v>616</v>
      </c>
      <c r="H39" s="407" t="s">
        <v>617</v>
      </c>
      <c r="I39" s="452" t="s">
        <v>618</v>
      </c>
      <c r="J39" s="467" t="s">
        <v>437</v>
      </c>
      <c r="K39" s="438" t="s">
        <v>209</v>
      </c>
      <c r="L39" s="293" t="s">
        <v>189</v>
      </c>
      <c r="M39" s="446" t="s">
        <v>443</v>
      </c>
      <c r="N39" s="829" t="s">
        <v>619</v>
      </c>
      <c r="O39" s="830" t="str">
        <f>IF(OR(P39="Preventivo",P39="Detectivo"),"Probabilidad",IF(P39="Correctivo","Impacto",""))</f>
        <v>Probabilidad</v>
      </c>
      <c r="P39" s="831" t="s">
        <v>23</v>
      </c>
      <c r="Q39" s="832" t="s">
        <v>79</v>
      </c>
      <c r="R39" s="145" t="s">
        <v>418</v>
      </c>
      <c r="S39" s="438" t="s">
        <v>209</v>
      </c>
      <c r="T39" s="293" t="s">
        <v>189</v>
      </c>
      <c r="U39" s="479" t="s">
        <v>394</v>
      </c>
      <c r="V39" s="278" t="s">
        <v>480</v>
      </c>
      <c r="W39" s="279" t="s">
        <v>621</v>
      </c>
      <c r="X39" s="280" t="s">
        <v>479</v>
      </c>
      <c r="Y39" s="281" t="s">
        <v>526</v>
      </c>
      <c r="Z39" s="336" t="s">
        <v>622</v>
      </c>
      <c r="AA39" s="482" t="s">
        <v>623</v>
      </c>
    </row>
    <row r="40" spans="1:27" ht="135" customHeight="1" thickBot="1" x14ac:dyDescent="0.35">
      <c r="A40" s="303"/>
      <c r="B40" s="303"/>
      <c r="C40" s="342"/>
      <c r="D40" s="342"/>
      <c r="E40" s="406"/>
      <c r="F40" s="418"/>
      <c r="G40" s="418"/>
      <c r="H40" s="418"/>
      <c r="I40" s="511"/>
      <c r="J40" s="467"/>
      <c r="K40" s="438"/>
      <c r="L40" s="294"/>
      <c r="M40" s="446"/>
      <c r="N40" s="829" t="s">
        <v>620</v>
      </c>
      <c r="O40" s="830" t="str">
        <f t="shared" ref="O40" si="2">IF(OR(P40="Preventivo",P40="Detectivo"),"Probabilidad",IF(P40="Correctivo","Impacto",""))</f>
        <v>Probabilidad</v>
      </c>
      <c r="P40" s="831" t="s">
        <v>23</v>
      </c>
      <c r="Q40" s="832" t="s">
        <v>79</v>
      </c>
      <c r="R40" s="153" t="s">
        <v>393</v>
      </c>
      <c r="S40" s="438"/>
      <c r="T40" s="294"/>
      <c r="U40" s="480"/>
      <c r="V40" s="177"/>
      <c r="W40" s="243"/>
      <c r="X40" s="243"/>
      <c r="Y40" s="176"/>
      <c r="Z40" s="337"/>
      <c r="AA40" s="306"/>
    </row>
    <row r="41" spans="1:27" ht="135" customHeight="1" thickBot="1" x14ac:dyDescent="0.35">
      <c r="A41" s="304"/>
      <c r="B41" s="304"/>
      <c r="C41" s="343"/>
      <c r="D41" s="343"/>
      <c r="E41" s="405"/>
      <c r="F41" s="408"/>
      <c r="G41" s="408"/>
      <c r="H41" s="408"/>
      <c r="I41" s="453"/>
      <c r="J41" s="467"/>
      <c r="K41" s="438"/>
      <c r="L41" s="295"/>
      <c r="M41" s="446"/>
      <c r="N41" s="833"/>
      <c r="O41" s="245"/>
      <c r="P41" s="827"/>
      <c r="Q41" s="828"/>
      <c r="R41" s="834"/>
      <c r="S41" s="438"/>
      <c r="T41" s="295"/>
      <c r="U41" s="481"/>
      <c r="V41" s="178"/>
      <c r="W41" s="244"/>
      <c r="X41" s="243"/>
      <c r="Y41" s="176"/>
      <c r="Z41" s="430"/>
      <c r="AA41" s="307"/>
    </row>
    <row r="42" spans="1:27" ht="288" customHeight="1" thickBot="1" x14ac:dyDescent="0.35">
      <c r="A42" s="302">
        <v>13</v>
      </c>
      <c r="B42" s="302" t="s">
        <v>87</v>
      </c>
      <c r="C42" s="396" t="s">
        <v>60</v>
      </c>
      <c r="D42" s="341" t="s">
        <v>382</v>
      </c>
      <c r="E42" s="404" t="s">
        <v>384</v>
      </c>
      <c r="F42" s="416" t="s">
        <v>624</v>
      </c>
      <c r="G42" s="416" t="s">
        <v>625</v>
      </c>
      <c r="H42" s="416" t="s">
        <v>626</v>
      </c>
      <c r="I42" s="410" t="s">
        <v>627</v>
      </c>
      <c r="J42" s="484" t="s">
        <v>290</v>
      </c>
      <c r="K42" s="438" t="s">
        <v>209</v>
      </c>
      <c r="L42" s="438" t="s">
        <v>209</v>
      </c>
      <c r="M42" s="835" t="s">
        <v>444</v>
      </c>
      <c r="N42" s="282" t="s">
        <v>628</v>
      </c>
      <c r="O42" s="836" t="str">
        <f>IF(OR(P42="Preventivo",P42="Detectivo"),"Probabilidad",IF(P42="Correctivo","Impacto",""))</f>
        <v>Probabilidad</v>
      </c>
      <c r="P42" s="837" t="s">
        <v>23</v>
      </c>
      <c r="Q42" s="838" t="s">
        <v>79</v>
      </c>
      <c r="R42" s="839" t="s">
        <v>447</v>
      </c>
      <c r="S42" s="488" t="s">
        <v>209</v>
      </c>
      <c r="T42" s="488" t="s">
        <v>209</v>
      </c>
      <c r="U42" s="479" t="s">
        <v>394</v>
      </c>
      <c r="V42" s="502" t="s">
        <v>631</v>
      </c>
      <c r="W42" s="505" t="s">
        <v>632</v>
      </c>
      <c r="X42" s="502" t="s">
        <v>633</v>
      </c>
      <c r="Y42" s="508" t="s">
        <v>527</v>
      </c>
      <c r="Z42" s="500" t="s">
        <v>528</v>
      </c>
      <c r="AA42" s="283" t="s">
        <v>402</v>
      </c>
    </row>
    <row r="43" spans="1:27" ht="178.5" customHeight="1" thickBot="1" x14ac:dyDescent="0.35">
      <c r="A43" s="303"/>
      <c r="B43" s="303"/>
      <c r="C43" s="393"/>
      <c r="D43" s="342"/>
      <c r="E43" s="406"/>
      <c r="F43" s="483"/>
      <c r="G43" s="483"/>
      <c r="H43" s="483"/>
      <c r="I43" s="411"/>
      <c r="J43" s="484"/>
      <c r="K43" s="438"/>
      <c r="L43" s="438"/>
      <c r="M43" s="149" t="s">
        <v>445</v>
      </c>
      <c r="N43" s="842" t="s">
        <v>629</v>
      </c>
      <c r="O43" s="830" t="str">
        <f t="shared" ref="O43:O44" si="3">IF(OR(P43="Preventivo",P43="Detectivo"),"Probabilidad",IF(P43="Correctivo","Impacto",""))</f>
        <v>Probabilidad</v>
      </c>
      <c r="P43" s="831" t="s">
        <v>23</v>
      </c>
      <c r="Q43" s="832" t="s">
        <v>79</v>
      </c>
      <c r="R43" s="151" t="s">
        <v>447</v>
      </c>
      <c r="S43" s="499"/>
      <c r="T43" s="499"/>
      <c r="U43" s="480"/>
      <c r="V43" s="503"/>
      <c r="W43" s="506"/>
      <c r="X43" s="503"/>
      <c r="Y43" s="509"/>
      <c r="Z43" s="501"/>
      <c r="AA43" s="284" t="s">
        <v>402</v>
      </c>
    </row>
    <row r="44" spans="1:27" ht="262.5" customHeight="1" thickBot="1" x14ac:dyDescent="0.35">
      <c r="A44" s="303"/>
      <c r="B44" s="303"/>
      <c r="C44" s="393"/>
      <c r="D44" s="342"/>
      <c r="E44" s="406"/>
      <c r="F44" s="483"/>
      <c r="G44" s="483"/>
      <c r="H44" s="483"/>
      <c r="I44" s="411"/>
      <c r="J44" s="484"/>
      <c r="K44" s="438"/>
      <c r="L44" s="438"/>
      <c r="M44" s="152" t="s">
        <v>446</v>
      </c>
      <c r="N44" s="840" t="s">
        <v>630</v>
      </c>
      <c r="O44" s="245" t="str">
        <f t="shared" si="3"/>
        <v>Probabilidad</v>
      </c>
      <c r="P44" s="827" t="s">
        <v>23</v>
      </c>
      <c r="Q44" s="828" t="s">
        <v>79</v>
      </c>
      <c r="R44" s="841" t="s">
        <v>447</v>
      </c>
      <c r="S44" s="499"/>
      <c r="T44" s="499"/>
      <c r="U44" s="480"/>
      <c r="V44" s="504"/>
      <c r="W44" s="507"/>
      <c r="X44" s="504"/>
      <c r="Y44" s="510"/>
      <c r="Z44" s="501"/>
      <c r="AA44" s="284" t="s">
        <v>402</v>
      </c>
    </row>
    <row r="45" spans="1:27" ht="226.15" customHeight="1" thickBot="1" x14ac:dyDescent="0.35">
      <c r="A45" s="394">
        <v>14</v>
      </c>
      <c r="B45" s="394" t="s">
        <v>126</v>
      </c>
      <c r="C45" s="396" t="s">
        <v>60</v>
      </c>
      <c r="D45" s="396" t="s">
        <v>383</v>
      </c>
      <c r="E45" s="398" t="s">
        <v>386</v>
      </c>
      <c r="F45" s="416" t="s">
        <v>634</v>
      </c>
      <c r="G45" s="416" t="s">
        <v>635</v>
      </c>
      <c r="H45" s="416" t="s">
        <v>529</v>
      </c>
      <c r="I45" s="410" t="s">
        <v>530</v>
      </c>
      <c r="J45" s="488" t="s">
        <v>418</v>
      </c>
      <c r="K45" s="438" t="s">
        <v>270</v>
      </c>
      <c r="L45" s="438" t="s">
        <v>270</v>
      </c>
      <c r="M45" s="150" t="s">
        <v>448</v>
      </c>
      <c r="N45" s="855" t="s">
        <v>531</v>
      </c>
      <c r="O45" s="812" t="str">
        <f>IF(OR(P45="Preventivo",P45="Detectivo"),"Probabilidad",IF(P45="Correctivo","Impacto",""))</f>
        <v>Probabilidad</v>
      </c>
      <c r="P45" s="246" t="s">
        <v>23</v>
      </c>
      <c r="Q45" s="813" t="s">
        <v>79</v>
      </c>
      <c r="R45" s="485" t="s">
        <v>393</v>
      </c>
      <c r="S45" s="438" t="s">
        <v>270</v>
      </c>
      <c r="T45" s="438" t="s">
        <v>270</v>
      </c>
      <c r="U45" s="774" t="s">
        <v>394</v>
      </c>
      <c r="V45" s="285" t="s">
        <v>532</v>
      </c>
      <c r="W45" s="285" t="s">
        <v>533</v>
      </c>
      <c r="X45" s="286" t="s">
        <v>534</v>
      </c>
      <c r="Y45" s="287" t="s">
        <v>637</v>
      </c>
      <c r="Z45" s="336" t="s">
        <v>536</v>
      </c>
      <c r="AA45" s="792" t="s">
        <v>537</v>
      </c>
    </row>
    <row r="46" spans="1:27" ht="286.5" customHeight="1" thickBot="1" x14ac:dyDescent="0.35">
      <c r="A46" s="395"/>
      <c r="B46" s="395"/>
      <c r="C46" s="397"/>
      <c r="D46" s="397"/>
      <c r="E46" s="399"/>
      <c r="F46" s="417"/>
      <c r="G46" s="417"/>
      <c r="H46" s="417"/>
      <c r="I46" s="487"/>
      <c r="J46" s="489"/>
      <c r="K46" s="438"/>
      <c r="L46" s="438"/>
      <c r="M46" s="843" t="s">
        <v>449</v>
      </c>
      <c r="N46" s="853" t="s">
        <v>636</v>
      </c>
      <c r="O46" s="235" t="str">
        <f t="shared" ref="O46" si="4">IF(OR(P46="Preventivo",P46="Detectivo"),"Probabilidad",IF(P46="Correctivo","Impacto",""))</f>
        <v>Probabilidad</v>
      </c>
      <c r="P46" s="236" t="s">
        <v>23</v>
      </c>
      <c r="Q46" s="854" t="s">
        <v>79</v>
      </c>
      <c r="R46" s="486"/>
      <c r="S46" s="438"/>
      <c r="T46" s="438"/>
      <c r="U46" s="777"/>
      <c r="V46" s="288" t="s">
        <v>638</v>
      </c>
      <c r="W46" s="289" t="s">
        <v>639</v>
      </c>
      <c r="X46" s="290" t="s">
        <v>450</v>
      </c>
      <c r="Y46" s="291" t="s">
        <v>535</v>
      </c>
      <c r="Z46" s="430"/>
      <c r="AA46" s="793"/>
    </row>
    <row r="47" spans="1:27" ht="220.9" customHeight="1" thickBot="1" x14ac:dyDescent="0.35">
      <c r="A47" s="392">
        <v>15</v>
      </c>
      <c r="B47" s="392" t="s">
        <v>387</v>
      </c>
      <c r="C47" s="393" t="s">
        <v>60</v>
      </c>
      <c r="D47" s="393" t="s">
        <v>385</v>
      </c>
      <c r="E47" s="398" t="s">
        <v>389</v>
      </c>
      <c r="F47" s="416" t="s">
        <v>640</v>
      </c>
      <c r="G47" s="416" t="s">
        <v>641</v>
      </c>
      <c r="H47" s="416" t="s">
        <v>642</v>
      </c>
      <c r="I47" s="410" t="s">
        <v>643</v>
      </c>
      <c r="J47" s="438" t="s">
        <v>188</v>
      </c>
      <c r="K47" s="326" t="s">
        <v>219</v>
      </c>
      <c r="L47" s="332" t="s">
        <v>285</v>
      </c>
      <c r="M47" s="150" t="s">
        <v>451</v>
      </c>
      <c r="N47" s="844" t="s">
        <v>644</v>
      </c>
      <c r="O47" s="812" t="str">
        <f>IF(OR(P47="Preventivo",P47="Detectivo"),"Probabilidad",IF(P47="Correctivo","Impacto",""))</f>
        <v>Probabilidad</v>
      </c>
      <c r="P47" s="246" t="s">
        <v>23</v>
      </c>
      <c r="Q47" s="247" t="s">
        <v>79</v>
      </c>
      <c r="R47" s="144" t="s">
        <v>393</v>
      </c>
      <c r="S47" s="462" t="s">
        <v>219</v>
      </c>
      <c r="T47" s="332" t="s">
        <v>285</v>
      </c>
      <c r="U47" s="774" t="s">
        <v>394</v>
      </c>
      <c r="V47" s="285" t="s">
        <v>646</v>
      </c>
      <c r="W47" s="285" t="s">
        <v>647</v>
      </c>
      <c r="X47" s="286" t="s">
        <v>453</v>
      </c>
      <c r="Y47" s="791" t="s">
        <v>648</v>
      </c>
      <c r="Z47" s="336" t="s">
        <v>649</v>
      </c>
      <c r="AA47" s="792" t="s">
        <v>650</v>
      </c>
    </row>
    <row r="48" spans="1:27" ht="249" customHeight="1" thickBot="1" x14ac:dyDescent="0.35">
      <c r="A48" s="392"/>
      <c r="B48" s="392"/>
      <c r="C48" s="393"/>
      <c r="D48" s="393"/>
      <c r="E48" s="399"/>
      <c r="F48" s="417"/>
      <c r="G48" s="417"/>
      <c r="H48" s="417"/>
      <c r="I48" s="487"/>
      <c r="J48" s="438"/>
      <c r="K48" s="326"/>
      <c r="L48" s="332"/>
      <c r="M48" s="845" t="s">
        <v>452</v>
      </c>
      <c r="N48" s="846" t="s">
        <v>645</v>
      </c>
      <c r="O48" s="847" t="str">
        <f t="shared" ref="O48" si="5">IF(OR(P48="Preventivo",P48="Detectivo"),"Probabilidad",IF(P48="Correctivo","Impacto",""))</f>
        <v>Probabilidad</v>
      </c>
      <c r="P48" s="848" t="s">
        <v>23</v>
      </c>
      <c r="Q48" s="849" t="s">
        <v>79</v>
      </c>
      <c r="R48" s="850" t="s">
        <v>393</v>
      </c>
      <c r="S48" s="463"/>
      <c r="T48" s="332"/>
      <c r="U48" s="777"/>
      <c r="V48" s="259"/>
      <c r="W48" s="259"/>
      <c r="X48" s="259"/>
      <c r="Y48" s="292"/>
      <c r="Z48" s="430"/>
      <c r="AA48" s="793"/>
    </row>
    <row r="49" spans="1:27" ht="240.75" customHeight="1" thickBot="1" x14ac:dyDescent="0.35">
      <c r="A49" s="394">
        <v>16</v>
      </c>
      <c r="B49" s="394" t="s">
        <v>97</v>
      </c>
      <c r="C49" s="396" t="s">
        <v>60</v>
      </c>
      <c r="D49" s="396" t="s">
        <v>388</v>
      </c>
      <c r="E49" s="398" t="s">
        <v>390</v>
      </c>
      <c r="F49" s="416" t="s">
        <v>538</v>
      </c>
      <c r="G49" s="416" t="s">
        <v>651</v>
      </c>
      <c r="H49" s="416" t="s">
        <v>652</v>
      </c>
      <c r="I49" s="490" t="s">
        <v>539</v>
      </c>
      <c r="J49" s="438" t="s">
        <v>188</v>
      </c>
      <c r="K49" s="326" t="s">
        <v>219</v>
      </c>
      <c r="L49" s="332" t="s">
        <v>285</v>
      </c>
      <c r="M49" s="150" t="s">
        <v>454</v>
      </c>
      <c r="N49" s="851" t="s">
        <v>540</v>
      </c>
      <c r="O49" s="852" t="str">
        <f>IF(OR(P49="Preventivo",P49="Detectivo"),"Probabilidad",IF(P49="Correctivo","Impacto",""))</f>
        <v>Probabilidad</v>
      </c>
      <c r="P49" s="246" t="s">
        <v>23</v>
      </c>
      <c r="Q49" s="247" t="s">
        <v>79</v>
      </c>
      <c r="R49" s="143" t="s">
        <v>188</v>
      </c>
      <c r="S49" s="326" t="s">
        <v>219</v>
      </c>
      <c r="T49" s="332" t="s">
        <v>285</v>
      </c>
      <c r="U49" s="441" t="s">
        <v>394</v>
      </c>
      <c r="V49" s="177" t="s">
        <v>542</v>
      </c>
      <c r="W49" s="177" t="s">
        <v>543</v>
      </c>
      <c r="X49" s="166" t="s">
        <v>456</v>
      </c>
      <c r="Y49" s="165" t="s">
        <v>544</v>
      </c>
      <c r="Z49" s="492" t="s">
        <v>547</v>
      </c>
      <c r="AA49" s="494" t="s">
        <v>457</v>
      </c>
    </row>
    <row r="50" spans="1:27" ht="226.5" customHeight="1" thickBot="1" x14ac:dyDescent="0.35">
      <c r="A50" s="395"/>
      <c r="B50" s="395"/>
      <c r="C50" s="397"/>
      <c r="D50" s="397"/>
      <c r="E50" s="399"/>
      <c r="F50" s="417"/>
      <c r="G50" s="417"/>
      <c r="H50" s="417"/>
      <c r="I50" s="491"/>
      <c r="J50" s="438"/>
      <c r="K50" s="326"/>
      <c r="L50" s="332"/>
      <c r="M50" s="150" t="s">
        <v>455</v>
      </c>
      <c r="N50" s="851" t="s">
        <v>541</v>
      </c>
      <c r="O50" s="852" t="str">
        <f t="shared" ref="O50" si="6">IF(OR(P50="Preventivo",P50="Detectivo"),"Probabilidad",IF(P50="Correctivo","Impacto",""))</f>
        <v>Probabilidad</v>
      </c>
      <c r="P50" s="246" t="s">
        <v>43</v>
      </c>
      <c r="Q50" s="247" t="s">
        <v>79</v>
      </c>
      <c r="R50" s="144" t="s">
        <v>393</v>
      </c>
      <c r="S50" s="326"/>
      <c r="T50" s="332"/>
      <c r="U50" s="442"/>
      <c r="V50" s="179" t="s">
        <v>545</v>
      </c>
      <c r="W50" s="180" t="s">
        <v>546</v>
      </c>
      <c r="X50" s="181" t="s">
        <v>456</v>
      </c>
      <c r="Y50" s="182" t="s">
        <v>544</v>
      </c>
      <c r="Z50" s="493"/>
      <c r="AA50" s="495"/>
    </row>
    <row r="51" spans="1:27" ht="16.5" customHeight="1" x14ac:dyDescent="0.3"/>
  </sheetData>
  <protectedRanges>
    <protectedRange sqref="L10 S10:U10" name="Rango3_1"/>
    <protectedRange sqref="C42:C50" name="Rango7_14_1"/>
    <protectedRange sqref="C32:C41" name="Rango7_1_1"/>
    <protectedRange sqref="Z32:AA33" name="Rango15_10"/>
    <protectedRange sqref="V17:Y17 V15:V16" name="Rango15_3_2"/>
    <protectedRange sqref="V20:Y20" name="Rango15_11"/>
    <protectedRange sqref="V21:Y21" name="Rango15_12"/>
    <protectedRange sqref="V22:Y22" name="Rango15_13"/>
    <protectedRange sqref="V23:Y23" name="Rango15_14"/>
    <protectedRange sqref="V29:W29 V31:Y31 X29:Y30" name="Rango15_15"/>
    <protectedRange sqref="V40:V41 Y40:Y41" name="Rango15_1_1"/>
    <protectedRange sqref="W40:W41" name="Rango15_1_1_1"/>
    <protectedRange sqref="X40:X41" name="Rango15_2_1"/>
    <protectedRange sqref="V48" name="Rango15_1_2"/>
    <protectedRange sqref="W48" name="Rango15_2_4"/>
    <protectedRange sqref="X48" name="Rango15_3_1"/>
    <protectedRange sqref="Y48" name="Rango15_4_1"/>
    <protectedRange sqref="V49:Y50" name="Rango15_1_3"/>
    <protectedRange sqref="W15:Y15" name="Rango15_3_3"/>
    <protectedRange sqref="W16:Y16" name="Rango15_3_4"/>
    <protectedRange sqref="Y18" name="Rango15_1_4"/>
    <protectedRange sqref="V18:X18" name="Rango15_1_1_2"/>
    <protectedRange sqref="V24:Y24" name="Rango15_2_5"/>
    <protectedRange sqref="V26:Y27" name="Rango15"/>
    <protectedRange sqref="V32:X33" name="Rango15_5"/>
    <protectedRange sqref="Y32:Y33" name="Rango15_1_5"/>
    <protectedRange sqref="V34:V35 W34:Y36" name="Rango15_8"/>
    <protectedRange sqref="V37:Y38" name="Rango15_9"/>
    <protectedRange sqref="Y39 V39" name="Rango15_1_6"/>
    <protectedRange sqref="W39" name="Rango15_1_1_3"/>
    <protectedRange sqref="X39" name="Rango15_2_6"/>
    <protectedRange sqref="V42:Y44" name="Rango15_18"/>
    <protectedRange sqref="V45:Y45" name="Rango15_2_7"/>
    <protectedRange sqref="V46:Y46" name="Rango15_3_5"/>
    <protectedRange sqref="V47:X47" name="Rango15_19"/>
    <protectedRange sqref="Y47" name="Rango15_20"/>
  </protectedRanges>
  <dataConsolidate/>
  <mergeCells count="280">
    <mergeCell ref="Z49:Z50"/>
    <mergeCell ref="AA49:AA50"/>
    <mergeCell ref="Z26:Z27"/>
    <mergeCell ref="A26:A27"/>
    <mergeCell ref="A29:A31"/>
    <mergeCell ref="Z32:Z33"/>
    <mergeCell ref="AA32:AA33"/>
    <mergeCell ref="S37:S38"/>
    <mergeCell ref="S42:S44"/>
    <mergeCell ref="T42:T44"/>
    <mergeCell ref="F42:F44"/>
    <mergeCell ref="K39:K41"/>
    <mergeCell ref="L39:L41"/>
    <mergeCell ref="Z42:Z44"/>
    <mergeCell ref="V42:V44"/>
    <mergeCell ref="W42:W44"/>
    <mergeCell ref="X42:X44"/>
    <mergeCell ref="Y42:Y44"/>
    <mergeCell ref="U42:U44"/>
    <mergeCell ref="F39:F41"/>
    <mergeCell ref="G39:G41"/>
    <mergeCell ref="H39:H41"/>
    <mergeCell ref="I39:I41"/>
    <mergeCell ref="J49:J50"/>
    <mergeCell ref="K49:K50"/>
    <mergeCell ref="L49:L50"/>
    <mergeCell ref="G49:G50"/>
    <mergeCell ref="H49:H50"/>
    <mergeCell ref="I49:I50"/>
    <mergeCell ref="S49:S50"/>
    <mergeCell ref="T49:T50"/>
    <mergeCell ref="U49:U50"/>
    <mergeCell ref="Z47:Z48"/>
    <mergeCell ref="AA47:AA48"/>
    <mergeCell ref="U45:U46"/>
    <mergeCell ref="Z45:Z46"/>
    <mergeCell ref="AA45:AA46"/>
    <mergeCell ref="F47:F48"/>
    <mergeCell ref="G47:G48"/>
    <mergeCell ref="H47:H48"/>
    <mergeCell ref="I47:I48"/>
    <mergeCell ref="J47:J48"/>
    <mergeCell ref="K47:K48"/>
    <mergeCell ref="L47:L48"/>
    <mergeCell ref="T47:T48"/>
    <mergeCell ref="U47:U48"/>
    <mergeCell ref="S45:S46"/>
    <mergeCell ref="S47:S48"/>
    <mergeCell ref="F45:F46"/>
    <mergeCell ref="G45:G46"/>
    <mergeCell ref="H45:H46"/>
    <mergeCell ref="I45:I46"/>
    <mergeCell ref="J45:J46"/>
    <mergeCell ref="K45:K46"/>
    <mergeCell ref="T45:T46"/>
    <mergeCell ref="G42:G44"/>
    <mergeCell ref="H42:H44"/>
    <mergeCell ref="I42:I44"/>
    <mergeCell ref="J42:J44"/>
    <mergeCell ref="K42:K44"/>
    <mergeCell ref="L42:L44"/>
    <mergeCell ref="R45:R46"/>
    <mergeCell ref="AA37:AA38"/>
    <mergeCell ref="Z37:Z38"/>
    <mergeCell ref="T39:T41"/>
    <mergeCell ref="U39:U41"/>
    <mergeCell ref="Z39:Z41"/>
    <mergeCell ref="AA39:AA41"/>
    <mergeCell ref="T37:T38"/>
    <mergeCell ref="U37:U38"/>
    <mergeCell ref="L45:L46"/>
    <mergeCell ref="F37:F38"/>
    <mergeCell ref="G37:G38"/>
    <mergeCell ref="H37:H38"/>
    <mergeCell ref="I37:I38"/>
    <mergeCell ref="J37:J38"/>
    <mergeCell ref="K37:K38"/>
    <mergeCell ref="L37:L38"/>
    <mergeCell ref="G34:G36"/>
    <mergeCell ref="H34:H36"/>
    <mergeCell ref="I34:I36"/>
    <mergeCell ref="J34:J36"/>
    <mergeCell ref="K34:K36"/>
    <mergeCell ref="L34:L36"/>
    <mergeCell ref="U32:U33"/>
    <mergeCell ref="O32:O33"/>
    <mergeCell ref="P32:P33"/>
    <mergeCell ref="Q32:Q33"/>
    <mergeCell ref="S29:S31"/>
    <mergeCell ref="T29:T31"/>
    <mergeCell ref="M39:M41"/>
    <mergeCell ref="S39:S41"/>
    <mergeCell ref="J39:J41"/>
    <mergeCell ref="U29:U31"/>
    <mergeCell ref="H29:H31"/>
    <mergeCell ref="G29:G31"/>
    <mergeCell ref="L29:L31"/>
    <mergeCell ref="K29:K31"/>
    <mergeCell ref="J29:J31"/>
    <mergeCell ref="I29:I31"/>
    <mergeCell ref="AA29:AA31"/>
    <mergeCell ref="Z29:Z31"/>
    <mergeCell ref="M29:M31"/>
    <mergeCell ref="T26:T27"/>
    <mergeCell ref="G32:G33"/>
    <mergeCell ref="H32:H33"/>
    <mergeCell ref="I32:I33"/>
    <mergeCell ref="J32:J33"/>
    <mergeCell ref="K32:K33"/>
    <mergeCell ref="L32:L33"/>
    <mergeCell ref="M32:M33"/>
    <mergeCell ref="N32:N33"/>
    <mergeCell ref="R32:R33"/>
    <mergeCell ref="S32:S33"/>
    <mergeCell ref="T32:T33"/>
    <mergeCell ref="AA24:AA25"/>
    <mergeCell ref="H20:H23"/>
    <mergeCell ref="J24:J25"/>
    <mergeCell ref="K24:K25"/>
    <mergeCell ref="L24:L25"/>
    <mergeCell ref="U24:U25"/>
    <mergeCell ref="U20:U23"/>
    <mergeCell ref="O20:O23"/>
    <mergeCell ref="N20:N23"/>
    <mergeCell ref="M20:M23"/>
    <mergeCell ref="L20:L23"/>
    <mergeCell ref="T20:T23"/>
    <mergeCell ref="S20:S23"/>
    <mergeCell ref="P20:P23"/>
    <mergeCell ref="M24:M25"/>
    <mergeCell ref="O24:O25"/>
    <mergeCell ref="P24:P25"/>
    <mergeCell ref="K20:K23"/>
    <mergeCell ref="J20:J23"/>
    <mergeCell ref="I20:I23"/>
    <mergeCell ref="I24:I25"/>
    <mergeCell ref="AA26:AA27"/>
    <mergeCell ref="Z15:Z17"/>
    <mergeCell ref="AA15:AA17"/>
    <mergeCell ref="F18:F19"/>
    <mergeCell ref="G18:G19"/>
    <mergeCell ref="H18:H19"/>
    <mergeCell ref="I18:I19"/>
    <mergeCell ref="K18:K19"/>
    <mergeCell ref="L18:L19"/>
    <mergeCell ref="J18:J19"/>
    <mergeCell ref="G15:G17"/>
    <mergeCell ref="H15:H17"/>
    <mergeCell ref="I15:I17"/>
    <mergeCell ref="J15:J17"/>
    <mergeCell ref="K15:K17"/>
    <mergeCell ref="L15:L17"/>
    <mergeCell ref="T15:T17"/>
    <mergeCell ref="U15:U17"/>
    <mergeCell ref="U18:U19"/>
    <mergeCell ref="T18:T19"/>
    <mergeCell ref="AA18:AA19"/>
    <mergeCell ref="Z20:Z23"/>
    <mergeCell ref="AA20:AA23"/>
    <mergeCell ref="Z24:Z25"/>
    <mergeCell ref="D45:D46"/>
    <mergeCell ref="E49:E50"/>
    <mergeCell ref="F15:F17"/>
    <mergeCell ref="F20:F23"/>
    <mergeCell ref="E20:E23"/>
    <mergeCell ref="F24:F25"/>
    <mergeCell ref="E37:E38"/>
    <mergeCell ref="E39:E41"/>
    <mergeCell ref="E42:E44"/>
    <mergeCell ref="E45:E46"/>
    <mergeCell ref="E47:E48"/>
    <mergeCell ref="E32:E33"/>
    <mergeCell ref="E15:E17"/>
    <mergeCell ref="E18:E19"/>
    <mergeCell ref="E24:E25"/>
    <mergeCell ref="F26:F27"/>
    <mergeCell ref="F32:F33"/>
    <mergeCell ref="F29:F31"/>
    <mergeCell ref="E29:E31"/>
    <mergeCell ref="F49:F50"/>
    <mergeCell ref="E34:E36"/>
    <mergeCell ref="F34:F36"/>
    <mergeCell ref="D26:D27"/>
    <mergeCell ref="E26:E27"/>
    <mergeCell ref="A9:C9"/>
    <mergeCell ref="D9:I9"/>
    <mergeCell ref="A47:A48"/>
    <mergeCell ref="B47:B48"/>
    <mergeCell ref="C47:C48"/>
    <mergeCell ref="D47:D48"/>
    <mergeCell ref="A49:A50"/>
    <mergeCell ref="B49:B50"/>
    <mergeCell ref="A37:A38"/>
    <mergeCell ref="B37:B38"/>
    <mergeCell ref="C37:C38"/>
    <mergeCell ref="D37:D38"/>
    <mergeCell ref="C49:C50"/>
    <mergeCell ref="D49:D50"/>
    <mergeCell ref="B39:B41"/>
    <mergeCell ref="C39:C41"/>
    <mergeCell ref="D39:D41"/>
    <mergeCell ref="A42:A44"/>
    <mergeCell ref="B42:B44"/>
    <mergeCell ref="C42:C44"/>
    <mergeCell ref="D42:D44"/>
    <mergeCell ref="A45:A46"/>
    <mergeCell ref="B45:B46"/>
    <mergeCell ref="C45:C46"/>
    <mergeCell ref="A39:A41"/>
    <mergeCell ref="C34:C35"/>
    <mergeCell ref="A24:A25"/>
    <mergeCell ref="C29:C31"/>
    <mergeCell ref="B29:B31"/>
    <mergeCell ref="D29:D31"/>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Z18:Z19"/>
    <mergeCell ref="A34:A36"/>
    <mergeCell ref="B34:B36"/>
    <mergeCell ref="D34:D36"/>
    <mergeCell ref="B24:B25"/>
    <mergeCell ref="C24:C25"/>
    <mergeCell ref="D24:D25"/>
    <mergeCell ref="A32:A33"/>
    <mergeCell ref="B32:B33"/>
    <mergeCell ref="C32:C33"/>
    <mergeCell ref="D32:D33"/>
    <mergeCell ref="Q24:Q25"/>
    <mergeCell ref="S24:S25"/>
    <mergeCell ref="T24:T25"/>
    <mergeCell ref="I26:I27"/>
    <mergeCell ref="G26:G27"/>
    <mergeCell ref="H26:H27"/>
    <mergeCell ref="B26:B27"/>
    <mergeCell ref="C26:C27"/>
    <mergeCell ref="J26:J27"/>
    <mergeCell ref="K26:K27"/>
    <mergeCell ref="U26:U27"/>
    <mergeCell ref="R26:R27"/>
    <mergeCell ref="S26:S27"/>
    <mergeCell ref="T34:T36"/>
    <mergeCell ref="S34:S36"/>
    <mergeCell ref="U34:U36"/>
    <mergeCell ref="Z34:Z36"/>
    <mergeCell ref="AA34:AA36"/>
    <mergeCell ref="A15:A17"/>
    <mergeCell ref="B15:B17"/>
    <mergeCell ref="C15:C17"/>
    <mergeCell ref="D15:D17"/>
    <mergeCell ref="A18:A19"/>
    <mergeCell ref="B18:B19"/>
    <mergeCell ref="C18:C19"/>
    <mergeCell ref="D18:D19"/>
    <mergeCell ref="C20:C23"/>
    <mergeCell ref="B20:B23"/>
    <mergeCell ref="A20:A23"/>
    <mergeCell ref="D20:D23"/>
    <mergeCell ref="S15:S17"/>
    <mergeCell ref="G20:G23"/>
    <mergeCell ref="G24:G25"/>
    <mergeCell ref="H24:H25"/>
    <mergeCell ref="L26:L27"/>
    <mergeCell ref="R20:R23"/>
    <mergeCell ref="Q20:Q23"/>
  </mergeCells>
  <phoneticPr fontId="59" type="noConversion"/>
  <conditionalFormatting sqref="R14">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170" yWindow="542"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0 F24 F45 F47" xr:uid="{7F2034EF-C6BD-4F11-847C-F065C2726EFC}"/>
    <dataValidation allowBlank="1" showInputMessage="1" showErrorMessage="1" prompt="Circunstancias bajo las cuales se presenta el riesgo, es la situación más evidente frente al riesgo, redacte de la forma más concreta posible." sqref="G20 G24 G26 G28 G45 G47 G49" xr:uid="{6615EE9C-152C-49BA-8E0A-641890A139C9}"/>
    <dataValidation allowBlank="1" showInputMessage="1" showErrorMessage="1" prompt="Causa  principal  o básica, corresponde a las razones por la cuales se puede presentar  el riesgo, redacte de la forma más concreta posible." sqref="H20 H24 H26 H28 H45 H47 H49" xr:uid="{E30B9ADB-E869-43C2-97F2-4519386D0EBB}"/>
    <dataValidation allowBlank="1" showInputMessage="1" showErrorMessage="1" prompt="A partir de la medida de tratamiento seleccionada, defina las actividades de control del riesgo que permitan contrarrestar la causa raíz asociada._x000a_" sqref="V20:V24 V15:V18 V49:V50 V34:V36 V39:V42 V45:V47" xr:uid="{1C58B3AB-5216-4C56-904C-B752DB39817B}"/>
    <dataValidation allowBlank="1" showInputMessage="1" showErrorMessage="1" prompt="Indique cual es la evidencia o el soporte de la implementación de la actividad de control." sqref="W20:W24 W15:W18 W34:W36 W39:W50" xr:uid="{B37AA414-1558-4D43-90AD-6FF092D5FAD3}"/>
    <dataValidation allowBlank="1" showInputMessage="1" showErrorMessage="1" prompt="Registre el cargo del funcionario responsable de implementar la actividad de control." sqref="X20:X24 X15:X18 X34:X36 X39:X42 X45:X50" xr:uid="{6B6A78D6-B012-49FD-8B9B-4C01C3922790}"/>
    <dataValidation allowBlank="1" showInputMessage="1" showErrorMessage="1" prompt="Registre la fecha que como plazo máximo proyecta para cumplir con la implementación de la (las) respectiva(s) actividad(es) de control." sqref="Y34:Y36 Y15:Y18 Y20:Y24 Y49:Y50 Y39:Y42 Y45:Y47" xr:uid="{43BFB9F1-9AC2-4034-9706-BF7C9050747A}"/>
    <dataValidation allowBlank="1" showInputMessage="1" showErrorMessage="1" prompt="Describa las consecuencias que se generarían al presentarse la respectiva causa y la materialización del riesgo." sqref="I28" xr:uid="{2AF5D4C1-D952-405E-86DD-5B65075069A0}"/>
    <dataValidation allowBlank="1" showInputMessage="1" showErrorMessage="1" prompt="Circunstancias bajo las cuales se presenta el riesgo, es la situación más evidente frente al riesgo, redacte de la forma más concreta posible." sqref="H42"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2 I42" xr:uid="{27579382-0A70-4532-B38E-DCF574D52B7D}">
      <formula1>0</formula1>
      <formula2>0</formula2>
    </dataValidation>
    <dataValidation allowBlank="1" showInputMessage="1" showErrorMessage="1" prompt="Por favor de clic en el botón &quot;Ayuda&quot;, para validar la redacción del riesgo._x000a_" sqref="F42"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25"/>
  <cols>
    <col min="1" max="1" width="11.42578125" style="110" customWidth="1"/>
    <col min="2" max="2" width="33.5703125" style="3" customWidth="1"/>
    <col min="3" max="3" width="24.42578125" style="3" customWidth="1"/>
    <col min="4" max="4" width="25.28515625" style="3" customWidth="1"/>
    <col min="5" max="5" width="14.5703125" style="3" customWidth="1"/>
    <col min="6" max="16" width="11.42578125" style="3" customWidth="1"/>
    <col min="17" max="21" width="11.42578125" style="3" hidden="1" customWidth="1"/>
    <col min="22" max="24" width="0" style="3" hidden="1" customWidth="1"/>
    <col min="25" max="16384" width="11.42578125" style="3" hidden="1"/>
  </cols>
  <sheetData>
    <row r="1" spans="1:21" ht="25.35" customHeight="1" x14ac:dyDescent="0.25">
      <c r="A1" s="540"/>
      <c r="B1" s="541"/>
      <c r="C1" s="529" t="s">
        <v>191</v>
      </c>
      <c r="D1" s="530"/>
      <c r="E1" s="530"/>
      <c r="F1" s="530"/>
      <c r="G1" s="530"/>
      <c r="H1" s="530"/>
      <c r="I1" s="530"/>
      <c r="J1" s="530"/>
      <c r="K1" s="530"/>
      <c r="L1" s="530"/>
      <c r="M1" s="530"/>
      <c r="N1" s="530"/>
      <c r="O1" s="530"/>
      <c r="P1" s="531"/>
    </row>
    <row r="2" spans="1:21" ht="25.35" customHeight="1" thickBot="1" x14ac:dyDescent="0.3">
      <c r="A2" s="542"/>
      <c r="B2" s="543"/>
      <c r="C2" s="532"/>
      <c r="D2" s="533"/>
      <c r="E2" s="533"/>
      <c r="F2" s="533"/>
      <c r="G2" s="533"/>
      <c r="H2" s="533"/>
      <c r="I2" s="533"/>
      <c r="J2" s="533"/>
      <c r="K2" s="533"/>
      <c r="L2" s="533"/>
      <c r="M2" s="533"/>
      <c r="N2" s="533"/>
      <c r="O2" s="533"/>
      <c r="P2" s="534"/>
    </row>
    <row r="3" spans="1:21" ht="25.35" customHeight="1" x14ac:dyDescent="0.25">
      <c r="A3" s="546" t="s">
        <v>192</v>
      </c>
      <c r="B3" s="547"/>
      <c r="C3" s="547"/>
      <c r="D3" s="547"/>
      <c r="E3" s="547"/>
      <c r="F3" s="547"/>
      <c r="G3" s="547"/>
      <c r="H3" s="547"/>
      <c r="I3" s="547"/>
      <c r="J3" s="547"/>
      <c r="K3" s="547"/>
      <c r="L3" s="547"/>
      <c r="M3" s="547"/>
      <c r="N3" s="547"/>
      <c r="O3" s="547"/>
      <c r="P3" s="547"/>
      <c r="Q3" s="86"/>
    </row>
    <row r="4" spans="1:21" ht="25.35" customHeight="1" x14ac:dyDescent="0.25">
      <c r="A4" s="548"/>
      <c r="B4" s="549"/>
      <c r="C4" s="549"/>
      <c r="D4" s="549"/>
      <c r="E4" s="549"/>
      <c r="F4" s="549"/>
      <c r="G4" s="549"/>
      <c r="H4" s="549"/>
      <c r="I4" s="549"/>
      <c r="J4" s="549"/>
      <c r="K4" s="549"/>
      <c r="L4" s="549"/>
      <c r="M4" s="549"/>
      <c r="N4" s="549"/>
      <c r="O4" s="549"/>
      <c r="P4" s="549"/>
      <c r="Q4" s="86"/>
    </row>
    <row r="5" spans="1:21" ht="21.75" customHeight="1" x14ac:dyDescent="0.25">
      <c r="A5" s="548"/>
      <c r="B5" s="549"/>
      <c r="C5" s="549"/>
      <c r="D5" s="549"/>
      <c r="E5" s="549"/>
      <c r="F5" s="549"/>
      <c r="G5" s="549"/>
      <c r="H5" s="549"/>
      <c r="I5" s="549"/>
      <c r="J5" s="549"/>
      <c r="K5" s="549"/>
      <c r="L5" s="549"/>
      <c r="M5" s="549"/>
      <c r="N5" s="549"/>
      <c r="O5" s="549"/>
      <c r="P5" s="549"/>
      <c r="Q5" s="86"/>
    </row>
    <row r="6" spans="1:21" s="140" customFormat="1" ht="49.5" customHeight="1" x14ac:dyDescent="0.25">
      <c r="A6" s="550" t="s">
        <v>193</v>
      </c>
      <c r="B6" s="551"/>
      <c r="C6" s="551"/>
      <c r="D6" s="551"/>
      <c r="E6" s="551"/>
      <c r="F6" s="551"/>
      <c r="G6" s="551"/>
      <c r="H6" s="551"/>
      <c r="I6" s="551"/>
      <c r="J6" s="551"/>
      <c r="K6" s="551"/>
      <c r="L6" s="551"/>
      <c r="M6" s="551"/>
      <c r="N6" s="551"/>
      <c r="O6" s="551"/>
      <c r="P6" s="551"/>
      <c r="Q6" s="139"/>
    </row>
    <row r="7" spans="1:21" s="140" customFormat="1" ht="36" customHeight="1" x14ac:dyDescent="0.25">
      <c r="A7" s="550" t="s">
        <v>194</v>
      </c>
      <c r="B7" s="551"/>
      <c r="C7" s="551"/>
      <c r="D7" s="551"/>
      <c r="E7" s="551"/>
      <c r="F7" s="551"/>
      <c r="G7" s="551"/>
      <c r="H7" s="551"/>
      <c r="I7" s="551"/>
      <c r="J7" s="551"/>
      <c r="K7" s="551"/>
      <c r="L7" s="551"/>
      <c r="M7" s="551"/>
      <c r="N7" s="551"/>
      <c r="O7" s="551"/>
      <c r="P7" s="551"/>
      <c r="Q7" s="139"/>
    </row>
    <row r="8" spans="1:21" s="140" customFormat="1" ht="38.25" customHeight="1" thickBot="1" x14ac:dyDescent="0.3">
      <c r="A8" s="552" t="s">
        <v>195</v>
      </c>
      <c r="B8" s="553"/>
      <c r="C8" s="553"/>
      <c r="D8" s="553"/>
      <c r="E8" s="553"/>
      <c r="F8" s="553"/>
      <c r="G8" s="553"/>
      <c r="H8" s="553"/>
      <c r="I8" s="553"/>
      <c r="J8" s="553"/>
      <c r="K8" s="553"/>
      <c r="L8" s="553"/>
      <c r="M8" s="553"/>
      <c r="N8" s="553"/>
      <c r="O8" s="553"/>
      <c r="P8" s="553"/>
      <c r="Q8" s="139"/>
    </row>
    <row r="9" spans="1:21" ht="18" thickBot="1" x14ac:dyDescent="0.3">
      <c r="A9" s="535" t="s">
        <v>196</v>
      </c>
      <c r="B9" s="536"/>
      <c r="C9" s="536"/>
      <c r="D9" s="536"/>
      <c r="E9" s="536"/>
      <c r="F9" s="536"/>
      <c r="G9" s="536"/>
      <c r="H9" s="536"/>
      <c r="I9" s="536"/>
      <c r="J9" s="536"/>
      <c r="K9" s="536"/>
      <c r="L9" s="536"/>
      <c r="M9" s="536"/>
      <c r="N9" s="536"/>
      <c r="O9" s="536"/>
      <c r="P9" s="537"/>
    </row>
    <row r="10" spans="1:21" ht="56.25" customHeight="1" x14ac:dyDescent="0.25">
      <c r="A10" s="538" t="s">
        <v>197</v>
      </c>
      <c r="B10" s="538"/>
      <c r="C10" s="538"/>
      <c r="D10" s="538"/>
      <c r="E10" s="538"/>
      <c r="F10" s="538"/>
      <c r="G10" s="538"/>
      <c r="H10" s="538"/>
      <c r="I10" s="538"/>
      <c r="J10" s="538"/>
      <c r="K10" s="538"/>
      <c r="L10" s="538"/>
      <c r="M10" s="538"/>
      <c r="N10" s="538"/>
      <c r="O10" s="538"/>
      <c r="P10" s="538"/>
    </row>
    <row r="11" spans="1:21" ht="27" customHeight="1" x14ac:dyDescent="0.25">
      <c r="A11" s="3"/>
      <c r="B11" s="545" t="s">
        <v>198</v>
      </c>
      <c r="C11" s="545"/>
      <c r="D11" s="545"/>
      <c r="E11" s="545"/>
      <c r="F11" s="545"/>
      <c r="G11" s="58"/>
      <c r="H11" s="58"/>
      <c r="I11" s="58"/>
      <c r="J11" s="58"/>
      <c r="K11" s="58"/>
      <c r="L11" s="58"/>
      <c r="M11" s="58"/>
      <c r="N11" s="58"/>
      <c r="O11" s="58"/>
      <c r="P11" s="58"/>
      <c r="Q11" s="58"/>
      <c r="R11" s="58"/>
      <c r="S11" s="58"/>
      <c r="T11" s="58"/>
      <c r="U11" s="58"/>
    </row>
    <row r="12" spans="1:21" ht="17.25" x14ac:dyDescent="0.3">
      <c r="A12" s="107"/>
      <c r="B12" s="80"/>
      <c r="C12" s="80"/>
      <c r="D12" s="80"/>
      <c r="E12" s="58"/>
      <c r="F12" s="58"/>
      <c r="G12" s="58"/>
      <c r="H12" s="58"/>
      <c r="I12" s="58"/>
      <c r="J12" s="58"/>
      <c r="K12" s="58"/>
      <c r="L12" s="58"/>
      <c r="M12" s="58"/>
      <c r="N12" s="58"/>
      <c r="O12" s="58"/>
      <c r="P12" s="58"/>
      <c r="Q12" s="58"/>
      <c r="R12" s="58"/>
      <c r="S12" s="58"/>
      <c r="T12" s="58"/>
      <c r="U12" s="58"/>
    </row>
    <row r="13" spans="1:21" ht="48" customHeight="1" x14ac:dyDescent="0.25">
      <c r="A13" s="107"/>
      <c r="B13" s="102" t="s">
        <v>186</v>
      </c>
      <c r="C13" s="102" t="s">
        <v>199</v>
      </c>
      <c r="D13" s="539" t="s">
        <v>200</v>
      </c>
      <c r="E13" s="539"/>
      <c r="F13" s="539"/>
      <c r="G13" s="544" t="s">
        <v>60</v>
      </c>
      <c r="H13" s="544"/>
      <c r="I13" s="58"/>
      <c r="J13" s="58"/>
      <c r="K13" s="58"/>
      <c r="L13" s="58"/>
      <c r="M13" s="58"/>
      <c r="N13" s="58"/>
      <c r="O13" s="58"/>
      <c r="P13" s="58"/>
      <c r="Q13" s="58"/>
      <c r="R13" s="58"/>
      <c r="S13" s="58"/>
      <c r="T13" s="58"/>
      <c r="U13" s="58"/>
    </row>
    <row r="14" spans="1:21" ht="56.25" customHeight="1" x14ac:dyDescent="0.25">
      <c r="A14" s="107" t="s">
        <v>201</v>
      </c>
      <c r="B14" s="81" t="s">
        <v>202</v>
      </c>
      <c r="C14" s="103" t="s">
        <v>203</v>
      </c>
      <c r="D14" s="525" t="s">
        <v>204</v>
      </c>
      <c r="E14" s="525"/>
      <c r="F14" s="525"/>
      <c r="G14" s="107"/>
      <c r="H14" s="107"/>
      <c r="I14" s="58"/>
      <c r="J14" s="58"/>
      <c r="K14" s="58"/>
      <c r="L14" s="58"/>
      <c r="M14" s="58"/>
      <c r="N14" s="58"/>
      <c r="O14" s="58"/>
      <c r="P14" s="58"/>
      <c r="Q14" s="58"/>
      <c r="R14" s="58"/>
      <c r="S14" s="58"/>
      <c r="T14" s="58"/>
      <c r="U14" s="58"/>
    </row>
    <row r="15" spans="1:21" ht="71.25" customHeight="1" x14ac:dyDescent="0.25">
      <c r="A15" s="107" t="s">
        <v>205</v>
      </c>
      <c r="B15" s="82" t="s">
        <v>206</v>
      </c>
      <c r="C15" s="103" t="s">
        <v>207</v>
      </c>
      <c r="D15" s="525" t="s">
        <v>208</v>
      </c>
      <c r="E15" s="525"/>
      <c r="F15" s="525"/>
      <c r="G15" s="107"/>
      <c r="H15" s="107"/>
      <c r="I15" s="58"/>
      <c r="J15" s="58"/>
      <c r="K15" s="58"/>
      <c r="L15" s="58"/>
      <c r="M15" s="58"/>
      <c r="N15" s="58"/>
      <c r="O15" s="58"/>
      <c r="P15" s="58"/>
      <c r="Q15" s="58"/>
      <c r="R15" s="58"/>
      <c r="S15" s="58"/>
      <c r="T15" s="58"/>
      <c r="U15" s="58"/>
    </row>
    <row r="16" spans="1:21" ht="56.25" customHeight="1" x14ac:dyDescent="0.25">
      <c r="A16" s="107" t="s">
        <v>209</v>
      </c>
      <c r="B16" s="83" t="s">
        <v>210</v>
      </c>
      <c r="C16" s="103" t="s">
        <v>211</v>
      </c>
      <c r="D16" s="525" t="s">
        <v>212</v>
      </c>
      <c r="E16" s="525"/>
      <c r="F16" s="525"/>
      <c r="G16" s="526" t="s">
        <v>213</v>
      </c>
      <c r="H16" s="526"/>
      <c r="I16" s="58"/>
      <c r="J16" s="58"/>
      <c r="K16" s="58"/>
      <c r="L16" s="58"/>
      <c r="M16" s="58"/>
      <c r="N16" s="58"/>
      <c r="O16" s="58"/>
      <c r="P16" s="58"/>
      <c r="Q16" s="58"/>
      <c r="R16" s="58"/>
      <c r="S16" s="58"/>
      <c r="T16" s="58"/>
      <c r="U16" s="58"/>
    </row>
    <row r="17" spans="1:24" ht="56.25" customHeight="1" x14ac:dyDescent="0.25">
      <c r="A17" s="107" t="s">
        <v>214</v>
      </c>
      <c r="B17" s="84" t="s">
        <v>215</v>
      </c>
      <c r="C17" s="103" t="s">
        <v>216</v>
      </c>
      <c r="D17" s="525" t="s">
        <v>217</v>
      </c>
      <c r="E17" s="525"/>
      <c r="F17" s="525"/>
      <c r="G17" s="526" t="s">
        <v>218</v>
      </c>
      <c r="H17" s="526"/>
      <c r="I17" s="58"/>
      <c r="J17" s="58"/>
      <c r="K17" s="58"/>
      <c r="L17" s="58"/>
      <c r="M17" s="58"/>
      <c r="N17" s="58"/>
      <c r="O17" s="58"/>
      <c r="P17" s="58"/>
      <c r="Q17" s="58"/>
      <c r="R17" s="58"/>
      <c r="S17" s="58"/>
      <c r="T17" s="58"/>
      <c r="U17" s="58"/>
    </row>
    <row r="18" spans="1:24" ht="56.25" customHeight="1" x14ac:dyDescent="0.25">
      <c r="A18" s="107" t="s">
        <v>219</v>
      </c>
      <c r="B18" s="85" t="s">
        <v>220</v>
      </c>
      <c r="C18" s="103" t="s">
        <v>221</v>
      </c>
      <c r="D18" s="525" t="s">
        <v>222</v>
      </c>
      <c r="E18" s="525"/>
      <c r="F18" s="525"/>
      <c r="G18" s="526" t="s">
        <v>223</v>
      </c>
      <c r="H18" s="526"/>
      <c r="I18" s="58"/>
      <c r="J18" s="58"/>
      <c r="K18" s="58"/>
      <c r="L18" s="58"/>
      <c r="M18" s="58"/>
      <c r="N18" s="58"/>
      <c r="O18" s="58"/>
      <c r="P18" s="58"/>
      <c r="Q18" s="58"/>
      <c r="R18" s="58"/>
      <c r="S18" s="58"/>
      <c r="T18" s="58"/>
      <c r="U18" s="58"/>
    </row>
    <row r="19" spans="1:24" ht="21" thickBot="1" x14ac:dyDescent="0.3">
      <c r="A19" s="107"/>
      <c r="B19" s="58"/>
      <c r="C19" s="74"/>
      <c r="D19" s="74"/>
      <c r="E19" s="58"/>
      <c r="F19" s="58"/>
      <c r="G19" s="58"/>
      <c r="H19" s="58"/>
      <c r="I19" s="58"/>
      <c r="J19" s="58"/>
      <c r="K19" s="58"/>
      <c r="L19" s="58"/>
      <c r="M19" s="58"/>
      <c r="N19" s="58"/>
      <c r="O19" s="58"/>
      <c r="P19" s="58"/>
      <c r="Q19" s="58"/>
      <c r="R19" s="58"/>
      <c r="S19" s="58"/>
      <c r="T19" s="58"/>
      <c r="U19" s="58"/>
    </row>
    <row r="20" spans="1:24" ht="16.5" hidden="1" x14ac:dyDescent="0.25">
      <c r="A20" s="107"/>
      <c r="B20" s="75"/>
      <c r="C20" s="75"/>
      <c r="D20" s="75"/>
      <c r="E20" s="58"/>
      <c r="F20" s="58"/>
      <c r="G20" s="58"/>
      <c r="H20" s="58"/>
      <c r="I20" s="58"/>
      <c r="J20" s="58"/>
      <c r="K20" s="58"/>
      <c r="L20" s="58"/>
      <c r="M20" s="58"/>
      <c r="N20" s="58"/>
      <c r="O20" s="58"/>
      <c r="P20" s="58"/>
      <c r="Q20" s="58"/>
      <c r="R20" s="58"/>
      <c r="S20" s="58"/>
      <c r="T20" s="58"/>
      <c r="U20" s="58"/>
    </row>
    <row r="21" spans="1:24" ht="15" hidden="1" x14ac:dyDescent="0.25">
      <c r="A21" s="107"/>
      <c r="B21" s="58" t="s">
        <v>224</v>
      </c>
      <c r="C21" s="58" t="s">
        <v>173</v>
      </c>
      <c r="D21" s="58" t="s">
        <v>225</v>
      </c>
      <c r="E21" s="58"/>
      <c r="F21" s="58"/>
      <c r="G21" s="58"/>
      <c r="H21" s="58"/>
      <c r="I21" s="58"/>
      <c r="J21" s="58"/>
      <c r="K21" s="58"/>
      <c r="L21" s="58"/>
      <c r="M21" s="58"/>
      <c r="N21" s="58"/>
      <c r="O21" s="58"/>
      <c r="P21" s="58"/>
      <c r="Q21" s="58"/>
      <c r="R21" s="58"/>
      <c r="S21" s="58"/>
      <c r="T21" s="58"/>
      <c r="U21" s="58"/>
    </row>
    <row r="22" spans="1:24" ht="15" hidden="1" x14ac:dyDescent="0.25">
      <c r="A22" s="107"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5" hidden="1" x14ac:dyDescent="0.25">
      <c r="A23" s="107"/>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5" hidden="1" x14ac:dyDescent="0.25">
      <c r="A24" s="107"/>
      <c r="B24" s="58"/>
      <c r="C24" s="58" t="s">
        <v>231</v>
      </c>
      <c r="D24" s="58" t="s">
        <v>232</v>
      </c>
      <c r="E24" s="58" t="s">
        <v>233</v>
      </c>
      <c r="F24" s="58"/>
      <c r="G24" s="58"/>
      <c r="H24" s="58"/>
      <c r="I24" s="58"/>
      <c r="J24" s="58"/>
      <c r="K24" s="58"/>
      <c r="L24" s="58"/>
      <c r="M24" s="58"/>
      <c r="N24" s="58"/>
      <c r="O24" s="58"/>
      <c r="P24" s="58"/>
      <c r="Q24" s="58"/>
      <c r="R24" s="58"/>
      <c r="S24" s="58"/>
      <c r="T24" s="58"/>
      <c r="U24" s="58"/>
    </row>
    <row r="25" spans="1:24" ht="15" hidden="1" x14ac:dyDescent="0.25">
      <c r="A25" s="107"/>
      <c r="B25" s="58"/>
      <c r="C25" s="58" t="s">
        <v>234</v>
      </c>
      <c r="D25" s="58" t="s">
        <v>235</v>
      </c>
      <c r="E25" s="58" t="s">
        <v>236</v>
      </c>
      <c r="F25" s="58"/>
      <c r="G25" s="58"/>
      <c r="H25" s="58"/>
      <c r="I25" s="58"/>
      <c r="J25" s="58"/>
      <c r="K25" s="58"/>
      <c r="L25" s="58"/>
      <c r="M25" s="58"/>
      <c r="N25" s="58"/>
      <c r="O25" s="58"/>
      <c r="P25" s="58"/>
      <c r="Q25" s="58"/>
      <c r="R25" s="58"/>
      <c r="S25" s="58"/>
      <c r="T25" s="58"/>
      <c r="U25" s="58"/>
    </row>
    <row r="26" spans="1:24" ht="15.75" hidden="1" thickBot="1" x14ac:dyDescent="0.3">
      <c r="A26" s="107"/>
      <c r="B26" s="58"/>
      <c r="C26" s="58"/>
      <c r="D26" s="58"/>
      <c r="E26" s="58"/>
      <c r="F26" s="58"/>
      <c r="G26" s="58"/>
      <c r="H26" s="58"/>
      <c r="I26" s="58"/>
      <c r="J26" s="58"/>
      <c r="K26" s="58"/>
      <c r="L26" s="58"/>
      <c r="M26" s="58"/>
      <c r="N26" s="58"/>
      <c r="O26" s="58"/>
    </row>
    <row r="27" spans="1:24" ht="18" thickBot="1" x14ac:dyDescent="0.3">
      <c r="A27" s="535" t="s">
        <v>237</v>
      </c>
      <c r="B27" s="536"/>
      <c r="C27" s="536"/>
      <c r="D27" s="536"/>
      <c r="E27" s="536"/>
      <c r="F27" s="536"/>
      <c r="G27" s="536"/>
      <c r="H27" s="536"/>
      <c r="I27" s="536"/>
      <c r="J27" s="536"/>
      <c r="K27" s="536"/>
      <c r="L27" s="536"/>
      <c r="M27" s="536"/>
      <c r="N27" s="536"/>
      <c r="O27" s="536"/>
      <c r="P27" s="537"/>
    </row>
    <row r="28" spans="1:24" ht="130.5" customHeight="1" thickBot="1" x14ac:dyDescent="0.3">
      <c r="A28" s="554" t="s">
        <v>238</v>
      </c>
      <c r="B28" s="554"/>
      <c r="C28" s="554"/>
      <c r="D28" s="554"/>
      <c r="E28" s="554"/>
      <c r="F28" s="554"/>
      <c r="G28" s="554"/>
      <c r="H28" s="554"/>
      <c r="I28" s="554"/>
      <c r="J28" s="554"/>
      <c r="K28" s="554"/>
      <c r="L28" s="554"/>
      <c r="M28" s="554"/>
      <c r="N28" s="554"/>
      <c r="O28" s="554"/>
      <c r="P28" s="554"/>
    </row>
    <row r="29" spans="1:24" ht="30.75" customHeight="1" x14ac:dyDescent="0.25">
      <c r="A29" s="111" t="s">
        <v>239</v>
      </c>
      <c r="B29" s="555" t="s">
        <v>240</v>
      </c>
      <c r="C29" s="556"/>
      <c r="D29" s="557"/>
      <c r="E29" s="527" t="e">
        <f>+IF('Mapa final'!#REF!="Corrupción",'Mapa final'!G14,"-")</f>
        <v>#REF!</v>
      </c>
      <c r="F29" s="518"/>
      <c r="G29" s="517" t="e">
        <f>+IF('Mapa final'!#REF!="Corrupción",'Mapa final'!#REF!,"-")</f>
        <v>#REF!</v>
      </c>
      <c r="H29" s="518"/>
      <c r="I29" s="517" t="e">
        <f>+IF('Mapa final'!#REF!="Corrupción",'Mapa final'!#REF!,"-")</f>
        <v>#REF!</v>
      </c>
      <c r="J29" s="518"/>
      <c r="K29" s="517" t="e">
        <f>+IF('Mapa final'!#REF!="Corrupción",'Mapa final'!#REF!,"-")</f>
        <v>#REF!</v>
      </c>
      <c r="L29" s="518"/>
      <c r="M29" s="517" t="e">
        <f>+IF('Mapa final'!#REF!="Corrupción",'Mapa final'!#REF!,"-")</f>
        <v>#REF!</v>
      </c>
      <c r="N29" s="518"/>
      <c r="O29" s="517" t="e">
        <f>+IF('Mapa final'!#REF!="Corrupción",'Mapa final'!#REF!,"-")</f>
        <v>#REF!</v>
      </c>
      <c r="P29" s="518"/>
      <c r="Q29" s="517" t="e">
        <f>+IF('Mapa final'!#REF!="Corrupción",'Mapa final'!#REF!,"-")</f>
        <v>#REF!</v>
      </c>
      <c r="R29" s="518"/>
      <c r="S29" s="517" t="e">
        <f>+IF('Mapa final'!#REF!="Corrupción",'Mapa final'!#REF!,"-")</f>
        <v>#REF!</v>
      </c>
      <c r="T29" s="518"/>
      <c r="U29" s="517" t="e">
        <f>+IF('Mapa final'!#REF!="Corrupción",'Mapa final'!#REF!,"-")</f>
        <v>#REF!</v>
      </c>
      <c r="V29" s="518"/>
      <c r="W29" s="517" t="e">
        <f>+IF('Mapa final'!#REF!="Corrupción",'Mapa final'!#REF!,"-")</f>
        <v>#REF!</v>
      </c>
      <c r="X29" s="518"/>
    </row>
    <row r="30" spans="1:24" ht="30" customHeight="1" thickBot="1" x14ac:dyDescent="0.3">
      <c r="A30" s="108"/>
      <c r="B30" s="558"/>
      <c r="C30" s="559"/>
      <c r="D30" s="560"/>
      <c r="E30" s="528"/>
      <c r="F30" s="520"/>
      <c r="G30" s="519"/>
      <c r="H30" s="520"/>
      <c r="I30" s="519"/>
      <c r="J30" s="520"/>
      <c r="K30" s="519"/>
      <c r="L30" s="520"/>
      <c r="M30" s="519"/>
      <c r="N30" s="520"/>
      <c r="O30" s="519"/>
      <c r="P30" s="520"/>
      <c r="Q30" s="519"/>
      <c r="R30" s="520"/>
      <c r="S30" s="519"/>
      <c r="T30" s="520"/>
      <c r="U30" s="519"/>
      <c r="V30" s="520"/>
      <c r="W30" s="519"/>
      <c r="X30" s="520"/>
    </row>
    <row r="31" spans="1:24" s="112" customFormat="1" ht="16.5" customHeight="1" x14ac:dyDescent="0.25">
      <c r="A31" s="108"/>
      <c r="B31" s="558"/>
      <c r="C31" s="559"/>
      <c r="D31" s="560"/>
      <c r="E31" s="523" t="s">
        <v>241</v>
      </c>
      <c r="F31" s="524"/>
      <c r="G31" s="523" t="s">
        <v>241</v>
      </c>
      <c r="H31" s="524"/>
      <c r="I31" s="523" t="s">
        <v>241</v>
      </c>
      <c r="J31" s="524"/>
      <c r="K31" s="523" t="s">
        <v>241</v>
      </c>
      <c r="L31" s="524"/>
      <c r="M31" s="523" t="s">
        <v>241</v>
      </c>
      <c r="N31" s="524"/>
      <c r="O31" s="523" t="s">
        <v>241</v>
      </c>
      <c r="P31" s="524"/>
      <c r="Q31" s="105" t="s">
        <v>241</v>
      </c>
      <c r="R31" s="106"/>
      <c r="S31" s="105" t="s">
        <v>241</v>
      </c>
      <c r="T31" s="106"/>
      <c r="U31" s="521" t="s">
        <v>241</v>
      </c>
      <c r="V31" s="522"/>
      <c r="W31" s="521" t="s">
        <v>241</v>
      </c>
      <c r="X31" s="522"/>
    </row>
    <row r="32" spans="1:24" s="112" customFormat="1" ht="33.75" thickBot="1" x14ac:dyDescent="0.3">
      <c r="A32" s="109"/>
      <c r="B32" s="561"/>
      <c r="C32" s="562"/>
      <c r="D32" s="563"/>
      <c r="E32" s="88" t="s">
        <v>128</v>
      </c>
      <c r="F32" s="89" t="s">
        <v>129</v>
      </c>
      <c r="G32" s="88" t="s">
        <v>128</v>
      </c>
      <c r="H32" s="89" t="s">
        <v>129</v>
      </c>
      <c r="I32" s="88" t="s">
        <v>128</v>
      </c>
      <c r="J32" s="89" t="s">
        <v>129</v>
      </c>
      <c r="K32" s="88" t="s">
        <v>128</v>
      </c>
      <c r="L32" s="89" t="s">
        <v>129</v>
      </c>
      <c r="M32" s="88" t="s">
        <v>128</v>
      </c>
      <c r="N32" s="89" t="s">
        <v>129</v>
      </c>
      <c r="O32" s="88" t="s">
        <v>128</v>
      </c>
      <c r="P32" s="89" t="s">
        <v>129</v>
      </c>
      <c r="Q32" s="88" t="s">
        <v>128</v>
      </c>
      <c r="R32" s="89" t="s">
        <v>129</v>
      </c>
      <c r="S32" s="88" t="s">
        <v>128</v>
      </c>
      <c r="T32" s="89" t="s">
        <v>129</v>
      </c>
      <c r="U32" s="88" t="s">
        <v>128</v>
      </c>
      <c r="V32" s="89" t="s">
        <v>129</v>
      </c>
      <c r="W32" s="88" t="s">
        <v>128</v>
      </c>
      <c r="X32" s="89" t="s">
        <v>129</v>
      </c>
    </row>
    <row r="33" spans="1:24" ht="16.5" x14ac:dyDescent="0.25">
      <c r="A33" s="114">
        <v>1</v>
      </c>
      <c r="B33" s="564" t="s">
        <v>242</v>
      </c>
      <c r="C33" s="565"/>
      <c r="D33" s="566"/>
      <c r="E33" s="90"/>
      <c r="F33" s="91"/>
      <c r="G33" s="92"/>
      <c r="H33" s="91"/>
      <c r="I33" s="92" t="s">
        <v>185</v>
      </c>
      <c r="J33" s="91"/>
      <c r="K33" s="92"/>
      <c r="L33" s="91"/>
      <c r="M33" s="92"/>
      <c r="N33" s="91"/>
      <c r="O33" s="92"/>
      <c r="P33" s="91"/>
      <c r="Q33" s="92"/>
      <c r="R33" s="91"/>
      <c r="S33" s="92"/>
      <c r="T33" s="91"/>
      <c r="U33" s="92"/>
      <c r="V33" s="91"/>
      <c r="W33" s="92"/>
      <c r="X33" s="91"/>
    </row>
    <row r="34" spans="1:24" ht="16.5" customHeight="1" x14ac:dyDescent="0.25">
      <c r="A34" s="115">
        <v>2</v>
      </c>
      <c r="B34" s="512" t="s">
        <v>243</v>
      </c>
      <c r="C34" s="513"/>
      <c r="D34" s="514"/>
      <c r="E34" s="93"/>
      <c r="F34" s="94"/>
      <c r="G34" s="95"/>
      <c r="H34" s="94"/>
      <c r="I34" s="95"/>
      <c r="J34" s="94" t="s">
        <v>185</v>
      </c>
      <c r="K34" s="95"/>
      <c r="L34" s="94"/>
      <c r="M34" s="95"/>
      <c r="N34" s="94"/>
      <c r="O34" s="95"/>
      <c r="P34" s="94"/>
      <c r="Q34" s="95"/>
      <c r="R34" s="94"/>
      <c r="S34" s="95"/>
      <c r="T34" s="94"/>
      <c r="U34" s="95"/>
      <c r="V34" s="94"/>
      <c r="W34" s="95"/>
      <c r="X34" s="94"/>
    </row>
    <row r="35" spans="1:24" ht="16.5" customHeight="1" x14ac:dyDescent="0.25">
      <c r="A35" s="115">
        <v>3</v>
      </c>
      <c r="B35" s="512" t="s">
        <v>244</v>
      </c>
      <c r="C35" s="513"/>
      <c r="D35" s="514"/>
      <c r="E35" s="93"/>
      <c r="F35" s="94"/>
      <c r="G35" s="95"/>
      <c r="H35" s="94"/>
      <c r="I35" s="95"/>
      <c r="J35" s="94" t="s">
        <v>185</v>
      </c>
      <c r="K35" s="95"/>
      <c r="L35" s="94"/>
      <c r="M35" s="95"/>
      <c r="N35" s="94"/>
      <c r="O35" s="95"/>
      <c r="P35" s="94"/>
      <c r="Q35" s="95"/>
      <c r="R35" s="94"/>
      <c r="S35" s="95"/>
      <c r="T35" s="94"/>
      <c r="U35" s="95"/>
      <c r="V35" s="94"/>
      <c r="W35" s="95"/>
      <c r="X35" s="94"/>
    </row>
    <row r="36" spans="1:24" ht="16.5" customHeight="1" x14ac:dyDescent="0.25">
      <c r="A36" s="115">
        <v>4</v>
      </c>
      <c r="B36" s="512" t="s">
        <v>245</v>
      </c>
      <c r="C36" s="513"/>
      <c r="D36" s="514"/>
      <c r="E36" s="93"/>
      <c r="F36" s="94"/>
      <c r="G36" s="95"/>
      <c r="H36" s="94"/>
      <c r="I36" s="95"/>
      <c r="J36" s="94" t="s">
        <v>185</v>
      </c>
      <c r="K36" s="95"/>
      <c r="L36" s="94"/>
      <c r="M36" s="95"/>
      <c r="N36" s="94"/>
      <c r="O36" s="95"/>
      <c r="P36" s="94"/>
      <c r="Q36" s="95"/>
      <c r="R36" s="94"/>
      <c r="S36" s="95"/>
      <c r="T36" s="94"/>
      <c r="U36" s="95"/>
      <c r="V36" s="94"/>
      <c r="W36" s="95"/>
      <c r="X36" s="94"/>
    </row>
    <row r="37" spans="1:24" ht="16.5" customHeight="1" x14ac:dyDescent="0.25">
      <c r="A37" s="115">
        <v>5</v>
      </c>
      <c r="B37" s="512" t="s">
        <v>246</v>
      </c>
      <c r="C37" s="513"/>
      <c r="D37" s="514"/>
      <c r="E37" s="93"/>
      <c r="F37" s="94"/>
      <c r="G37" s="95"/>
      <c r="H37" s="94"/>
      <c r="I37" s="95" t="s">
        <v>185</v>
      </c>
      <c r="J37" s="94"/>
      <c r="K37" s="95"/>
      <c r="L37" s="94"/>
      <c r="M37" s="95"/>
      <c r="N37" s="94"/>
      <c r="O37" s="95"/>
      <c r="P37" s="94"/>
      <c r="Q37" s="95"/>
      <c r="R37" s="94"/>
      <c r="S37" s="95"/>
      <c r="T37" s="94"/>
      <c r="U37" s="95"/>
      <c r="V37" s="94"/>
      <c r="W37" s="95"/>
      <c r="X37" s="94"/>
    </row>
    <row r="38" spans="1:24" ht="16.5" customHeight="1" x14ac:dyDescent="0.25">
      <c r="A38" s="115">
        <v>6</v>
      </c>
      <c r="B38" s="512" t="s">
        <v>247</v>
      </c>
      <c r="C38" s="513"/>
      <c r="D38" s="514"/>
      <c r="E38" s="93"/>
      <c r="F38" s="94"/>
      <c r="G38" s="95"/>
      <c r="H38" s="94"/>
      <c r="I38" s="95"/>
      <c r="J38" s="94" t="s">
        <v>185</v>
      </c>
      <c r="K38" s="95"/>
      <c r="L38" s="94"/>
      <c r="M38" s="95"/>
      <c r="N38" s="94"/>
      <c r="O38" s="95"/>
      <c r="P38" s="94"/>
      <c r="Q38" s="95"/>
      <c r="R38" s="94"/>
      <c r="S38" s="95"/>
      <c r="T38" s="94"/>
      <c r="U38" s="95"/>
      <c r="V38" s="94"/>
      <c r="W38" s="95"/>
      <c r="X38" s="94"/>
    </row>
    <row r="39" spans="1:24" ht="16.5" customHeight="1" x14ac:dyDescent="0.25">
      <c r="A39" s="115">
        <v>7</v>
      </c>
      <c r="B39" s="512" t="s">
        <v>248</v>
      </c>
      <c r="C39" s="513"/>
      <c r="D39" s="514"/>
      <c r="E39" s="93"/>
      <c r="F39" s="94"/>
      <c r="G39" s="95"/>
      <c r="H39" s="94"/>
      <c r="I39" s="95"/>
      <c r="J39" s="94" t="s">
        <v>185</v>
      </c>
      <c r="K39" s="95"/>
      <c r="L39" s="94"/>
      <c r="M39" s="95"/>
      <c r="N39" s="94"/>
      <c r="O39" s="95"/>
      <c r="P39" s="94"/>
      <c r="Q39" s="95"/>
      <c r="R39" s="94"/>
      <c r="S39" s="95"/>
      <c r="T39" s="94"/>
      <c r="U39" s="95"/>
      <c r="V39" s="94"/>
      <c r="W39" s="95"/>
      <c r="X39" s="94"/>
    </row>
    <row r="40" spans="1:24" ht="16.5" customHeight="1" x14ac:dyDescent="0.25">
      <c r="A40" s="115">
        <v>8</v>
      </c>
      <c r="B40" s="512" t="s">
        <v>249</v>
      </c>
      <c r="C40" s="513"/>
      <c r="D40" s="514"/>
      <c r="E40" s="93"/>
      <c r="F40" s="94"/>
      <c r="G40" s="95"/>
      <c r="H40" s="94"/>
      <c r="I40" s="95"/>
      <c r="J40" s="94" t="s">
        <v>185</v>
      </c>
      <c r="K40" s="95"/>
      <c r="L40" s="94"/>
      <c r="M40" s="95"/>
      <c r="N40" s="94"/>
      <c r="O40" s="95"/>
      <c r="P40" s="94"/>
      <c r="Q40" s="95"/>
      <c r="R40" s="94"/>
      <c r="S40" s="95"/>
      <c r="T40" s="94"/>
      <c r="U40" s="95"/>
      <c r="V40" s="94"/>
      <c r="W40" s="95"/>
      <c r="X40" s="94"/>
    </row>
    <row r="41" spans="1:24" ht="16.5" customHeight="1" x14ac:dyDescent="0.25">
      <c r="A41" s="115">
        <v>9</v>
      </c>
      <c r="B41" s="512" t="s">
        <v>250</v>
      </c>
      <c r="C41" s="513"/>
      <c r="D41" s="514"/>
      <c r="E41" s="93"/>
      <c r="F41" s="94"/>
      <c r="G41" s="95"/>
      <c r="H41" s="94"/>
      <c r="I41" s="95" t="s">
        <v>185</v>
      </c>
      <c r="J41" s="94"/>
      <c r="K41" s="95"/>
      <c r="L41" s="94"/>
      <c r="M41" s="95"/>
      <c r="N41" s="94"/>
      <c r="O41" s="95"/>
      <c r="P41" s="94"/>
      <c r="Q41" s="95"/>
      <c r="R41" s="94"/>
      <c r="S41" s="95"/>
      <c r="T41" s="94"/>
      <c r="U41" s="95"/>
      <c r="V41" s="94"/>
      <c r="W41" s="95"/>
      <c r="X41" s="94"/>
    </row>
    <row r="42" spans="1:24" ht="16.5" customHeight="1" x14ac:dyDescent="0.25">
      <c r="A42" s="115">
        <v>10</v>
      </c>
      <c r="B42" s="512" t="s">
        <v>251</v>
      </c>
      <c r="C42" s="513"/>
      <c r="D42" s="514"/>
      <c r="E42" s="93"/>
      <c r="F42" s="94"/>
      <c r="G42" s="95"/>
      <c r="H42" s="94"/>
      <c r="I42" s="95" t="s">
        <v>185</v>
      </c>
      <c r="J42" s="94"/>
      <c r="K42" s="95"/>
      <c r="L42" s="94"/>
      <c r="M42" s="95"/>
      <c r="N42" s="94"/>
      <c r="O42" s="95"/>
      <c r="P42" s="94"/>
      <c r="Q42" s="95"/>
      <c r="R42" s="94"/>
      <c r="S42" s="95"/>
      <c r="T42" s="94"/>
      <c r="U42" s="95"/>
      <c r="V42" s="94"/>
      <c r="W42" s="95"/>
      <c r="X42" s="94"/>
    </row>
    <row r="43" spans="1:24" ht="16.5" customHeight="1" x14ac:dyDescent="0.25">
      <c r="A43" s="115">
        <v>11</v>
      </c>
      <c r="B43" s="512" t="s">
        <v>252</v>
      </c>
      <c r="C43" s="513"/>
      <c r="D43" s="514"/>
      <c r="E43" s="93"/>
      <c r="F43" s="94"/>
      <c r="G43" s="95"/>
      <c r="H43" s="94"/>
      <c r="I43" s="95" t="s">
        <v>185</v>
      </c>
      <c r="J43" s="94"/>
      <c r="K43" s="95"/>
      <c r="L43" s="94"/>
      <c r="M43" s="95"/>
      <c r="N43" s="94"/>
      <c r="O43" s="95"/>
      <c r="P43" s="94"/>
      <c r="Q43" s="95"/>
      <c r="R43" s="94"/>
      <c r="S43" s="95"/>
      <c r="T43" s="94"/>
      <c r="U43" s="95"/>
      <c r="V43" s="94"/>
      <c r="W43" s="95"/>
      <c r="X43" s="94"/>
    </row>
    <row r="44" spans="1:24" ht="16.5" customHeight="1" x14ac:dyDescent="0.25">
      <c r="A44" s="115">
        <v>12</v>
      </c>
      <c r="B44" s="512" t="s">
        <v>253</v>
      </c>
      <c r="C44" s="513"/>
      <c r="D44" s="514"/>
      <c r="E44" s="93"/>
      <c r="F44" s="94"/>
      <c r="G44" s="95"/>
      <c r="H44" s="94"/>
      <c r="I44" s="95" t="s">
        <v>185</v>
      </c>
      <c r="J44" s="94"/>
      <c r="K44" s="95"/>
      <c r="L44" s="94"/>
      <c r="M44" s="95"/>
      <c r="N44" s="94"/>
      <c r="O44" s="95"/>
      <c r="P44" s="94"/>
      <c r="Q44" s="95"/>
      <c r="R44" s="94"/>
      <c r="S44" s="95"/>
      <c r="T44" s="94"/>
      <c r="U44" s="95"/>
      <c r="V44" s="94"/>
      <c r="W44" s="95"/>
      <c r="X44" s="94"/>
    </row>
    <row r="45" spans="1:24" ht="16.5" x14ac:dyDescent="0.25">
      <c r="A45" s="115">
        <v>13</v>
      </c>
      <c r="B45" s="512" t="s">
        <v>254</v>
      </c>
      <c r="C45" s="513"/>
      <c r="D45" s="514"/>
      <c r="E45" s="93"/>
      <c r="F45" s="94"/>
      <c r="G45" s="95"/>
      <c r="H45" s="94"/>
      <c r="I45" s="95"/>
      <c r="J45" s="94" t="s">
        <v>185</v>
      </c>
      <c r="K45" s="95"/>
      <c r="L45" s="94"/>
      <c r="M45" s="95"/>
      <c r="N45" s="94"/>
      <c r="O45" s="95"/>
      <c r="P45" s="94"/>
      <c r="Q45" s="95"/>
      <c r="R45" s="94"/>
      <c r="S45" s="95"/>
      <c r="T45" s="94"/>
      <c r="U45" s="95"/>
      <c r="V45" s="94"/>
      <c r="W45" s="95"/>
      <c r="X45" s="94"/>
    </row>
    <row r="46" spans="1:24" ht="16.5" x14ac:dyDescent="0.25">
      <c r="A46" s="115">
        <v>14</v>
      </c>
      <c r="B46" s="512" t="s">
        <v>255</v>
      </c>
      <c r="C46" s="513"/>
      <c r="D46" s="514"/>
      <c r="E46" s="93"/>
      <c r="F46" s="94"/>
      <c r="G46" s="95"/>
      <c r="H46" s="94"/>
      <c r="I46" s="95" t="s">
        <v>185</v>
      </c>
      <c r="J46" s="94"/>
      <c r="K46" s="95"/>
      <c r="L46" s="94"/>
      <c r="M46" s="95"/>
      <c r="N46" s="94"/>
      <c r="O46" s="95"/>
      <c r="P46" s="94"/>
      <c r="Q46" s="95"/>
      <c r="R46" s="94"/>
      <c r="S46" s="95"/>
      <c r="T46" s="94"/>
      <c r="U46" s="95"/>
      <c r="V46" s="94"/>
      <c r="W46" s="95"/>
      <c r="X46" s="94"/>
    </row>
    <row r="47" spans="1:24" ht="16.5" customHeight="1" x14ac:dyDescent="0.25">
      <c r="A47" s="115">
        <v>15</v>
      </c>
      <c r="B47" s="512" t="s">
        <v>256</v>
      </c>
      <c r="C47" s="513"/>
      <c r="D47" s="514"/>
      <c r="E47" s="93"/>
      <c r="F47" s="94"/>
      <c r="G47" s="95"/>
      <c r="H47" s="94"/>
      <c r="I47" s="95" t="s">
        <v>185</v>
      </c>
      <c r="J47" s="94"/>
      <c r="K47" s="95"/>
      <c r="L47" s="94"/>
      <c r="M47" s="95"/>
      <c r="N47" s="94"/>
      <c r="O47" s="95"/>
      <c r="P47" s="94"/>
      <c r="Q47" s="95"/>
      <c r="R47" s="94"/>
      <c r="S47" s="95"/>
      <c r="T47" s="94"/>
      <c r="U47" s="95"/>
      <c r="V47" s="94"/>
      <c r="W47" s="95"/>
      <c r="X47" s="94"/>
    </row>
    <row r="48" spans="1:24" ht="16.5" customHeight="1" x14ac:dyDescent="0.25">
      <c r="A48" s="115">
        <v>16</v>
      </c>
      <c r="B48" s="512" t="s">
        <v>257</v>
      </c>
      <c r="C48" s="513"/>
      <c r="D48" s="514"/>
      <c r="E48" s="93"/>
      <c r="F48" s="94"/>
      <c r="G48" s="95"/>
      <c r="H48" s="94"/>
      <c r="I48" s="95"/>
      <c r="J48" s="94" t="s">
        <v>185</v>
      </c>
      <c r="K48" s="95"/>
      <c r="L48" s="94"/>
      <c r="M48" s="95"/>
      <c r="N48" s="94"/>
      <c r="O48" s="95"/>
      <c r="P48" s="94"/>
      <c r="Q48" s="95"/>
      <c r="R48" s="94"/>
      <c r="S48" s="95"/>
      <c r="T48" s="94"/>
      <c r="U48" s="95"/>
      <c r="V48" s="94"/>
      <c r="W48" s="95"/>
      <c r="X48" s="94"/>
    </row>
    <row r="49" spans="1:24" ht="16.5" x14ac:dyDescent="0.25">
      <c r="A49" s="115">
        <v>17</v>
      </c>
      <c r="B49" s="512" t="s">
        <v>258</v>
      </c>
      <c r="C49" s="513"/>
      <c r="D49" s="514"/>
      <c r="E49" s="93"/>
      <c r="F49" s="94"/>
      <c r="G49" s="95"/>
      <c r="H49" s="94"/>
      <c r="I49" s="95"/>
      <c r="J49" s="94" t="s">
        <v>185</v>
      </c>
      <c r="K49" s="95"/>
      <c r="L49" s="94"/>
      <c r="M49" s="95"/>
      <c r="N49" s="94"/>
      <c r="O49" s="95"/>
      <c r="P49" s="94"/>
      <c r="Q49" s="95"/>
      <c r="R49" s="94"/>
      <c r="S49" s="95"/>
      <c r="T49" s="94"/>
      <c r="U49" s="95"/>
      <c r="V49" s="94"/>
      <c r="W49" s="95"/>
      <c r="X49" s="94"/>
    </row>
    <row r="50" spans="1:24" ht="16.5" x14ac:dyDescent="0.25">
      <c r="A50" s="115">
        <v>18</v>
      </c>
      <c r="B50" s="512" t="s">
        <v>259</v>
      </c>
      <c r="C50" s="513"/>
      <c r="D50" s="514"/>
      <c r="E50" s="93"/>
      <c r="F50" s="94"/>
      <c r="G50" s="95"/>
      <c r="H50" s="94"/>
      <c r="I50" s="95" t="s">
        <v>185</v>
      </c>
      <c r="J50" s="94"/>
      <c r="K50" s="95"/>
      <c r="L50" s="94"/>
      <c r="M50" s="95"/>
      <c r="N50" s="94"/>
      <c r="O50" s="95"/>
      <c r="P50" s="94"/>
      <c r="Q50" s="95"/>
      <c r="R50" s="94"/>
      <c r="S50" s="95"/>
      <c r="T50" s="94"/>
      <c r="U50" s="95"/>
      <c r="V50" s="94"/>
      <c r="W50" s="95"/>
      <c r="X50" s="94"/>
    </row>
    <row r="51" spans="1:24" ht="17.25" thickBot="1" x14ac:dyDescent="0.3">
      <c r="A51" s="116">
        <v>19</v>
      </c>
      <c r="B51" s="570" t="s">
        <v>260</v>
      </c>
      <c r="C51" s="571"/>
      <c r="D51" s="572"/>
      <c r="E51" s="96"/>
      <c r="F51" s="97"/>
      <c r="G51" s="98"/>
      <c r="H51" s="97"/>
      <c r="I51" s="98"/>
      <c r="J51" s="97" t="s">
        <v>185</v>
      </c>
      <c r="K51" s="98"/>
      <c r="L51" s="97"/>
      <c r="M51" s="98"/>
      <c r="N51" s="97"/>
      <c r="O51" s="98"/>
      <c r="P51" s="97"/>
      <c r="Q51" s="98"/>
      <c r="R51" s="97"/>
      <c r="S51" s="98"/>
      <c r="T51" s="97"/>
      <c r="U51" s="98"/>
      <c r="V51" s="97"/>
      <c r="W51" s="98"/>
      <c r="X51" s="97"/>
    </row>
    <row r="52" spans="1:24" ht="26.25" thickBot="1" x14ac:dyDescent="0.3">
      <c r="A52" s="573" t="s">
        <v>261</v>
      </c>
      <c r="B52" s="574"/>
      <c r="C52" s="574"/>
      <c r="D52" s="575"/>
      <c r="E52" s="99">
        <f t="shared" ref="E52:X52" si="0">+COUNTIF(E33:E51,"X")</f>
        <v>0</v>
      </c>
      <c r="F52" s="100">
        <f t="shared" si="0"/>
        <v>0</v>
      </c>
      <c r="G52" s="101">
        <f t="shared" si="0"/>
        <v>0</v>
      </c>
      <c r="H52" s="100">
        <f t="shared" si="0"/>
        <v>0</v>
      </c>
      <c r="I52" s="101">
        <f t="shared" si="0"/>
        <v>9</v>
      </c>
      <c r="J52" s="100">
        <f t="shared" si="0"/>
        <v>10</v>
      </c>
      <c r="K52" s="101">
        <f t="shared" si="0"/>
        <v>0</v>
      </c>
      <c r="L52" s="100">
        <f t="shared" si="0"/>
        <v>0</v>
      </c>
      <c r="M52" s="101">
        <f t="shared" si="0"/>
        <v>0</v>
      </c>
      <c r="N52" s="100">
        <f t="shared" si="0"/>
        <v>0</v>
      </c>
      <c r="O52" s="101">
        <f t="shared" si="0"/>
        <v>0</v>
      </c>
      <c r="P52" s="100">
        <f t="shared" si="0"/>
        <v>0</v>
      </c>
      <c r="Q52" s="101">
        <f t="shared" si="0"/>
        <v>0</v>
      </c>
      <c r="R52" s="100">
        <f t="shared" si="0"/>
        <v>0</v>
      </c>
      <c r="S52" s="101">
        <f t="shared" si="0"/>
        <v>0</v>
      </c>
      <c r="T52" s="100">
        <f t="shared" si="0"/>
        <v>0</v>
      </c>
      <c r="U52" s="101">
        <f t="shared" si="0"/>
        <v>0</v>
      </c>
      <c r="V52" s="100">
        <f t="shared" si="0"/>
        <v>0</v>
      </c>
      <c r="W52" s="101">
        <f t="shared" si="0"/>
        <v>0</v>
      </c>
      <c r="X52" s="100">
        <f t="shared" si="0"/>
        <v>0</v>
      </c>
    </row>
    <row r="53" spans="1:24" ht="35.25" customHeight="1" thickBot="1" x14ac:dyDescent="0.3">
      <c r="A53" s="576" t="s">
        <v>262</v>
      </c>
      <c r="B53" s="577"/>
      <c r="C53" s="577"/>
      <c r="D53" s="578"/>
      <c r="E53" s="515" t="str">
        <f>+IF(AND(E52&gt;=1,E52&lt;=5),"Moderado",IF(AND(E52&gt;=6,E52&lt;=11),"Mayor",IF(AND(E52&gt;=12,E52&lt;=19),"Catastrófico","Por favor responda las 19 preguntas")))</f>
        <v>Por favor responda las 19 preguntas</v>
      </c>
      <c r="F53" s="516"/>
      <c r="G53" s="515" t="str">
        <f>+IF(AND(G52&gt;=1,G52&lt;=5),"Moderado",IF(AND(G52&gt;=6,G52&lt;=11),"Mayor",IF(AND(G52&gt;=12,G52&lt;=19),"Catastrófico","Por favor responda las 19 preguntas")))</f>
        <v>Por favor responda las 19 preguntas</v>
      </c>
      <c r="H53" s="516"/>
      <c r="I53" s="515" t="str">
        <f>+IF(AND(I52&gt;=1,I52&lt;=5),"Moderado",IF(AND(I52&gt;=6,I52&lt;=11),"Mayor",IF(AND(I52&gt;=12,I52&lt;=19),"Catastrófico","Por favor responda las 19 preguntas")))</f>
        <v>Mayor</v>
      </c>
      <c r="J53" s="516"/>
      <c r="K53" s="515" t="str">
        <f>+IF(AND(K52&gt;=1,K52&lt;=5),"Moderado",IF(AND(K52&gt;=6,K52&lt;=11),"Mayor",IF(AND(K52&gt;=12,K52&lt;=19),"Catastrófico","Por favor responda las 19 preguntas")))</f>
        <v>Por favor responda las 19 preguntas</v>
      </c>
      <c r="L53" s="516"/>
      <c r="M53" s="515" t="str">
        <f>+IF(AND(M52&gt;=1,M52&lt;=5),"Moderado",IF(AND(M52&gt;=6,M52&lt;=11),"Mayor",IF(AND(M52&gt;=12,M52&lt;=19),"Catastrófico","Por favor responda las 19 preguntas")))</f>
        <v>Por favor responda las 19 preguntas</v>
      </c>
      <c r="N53" s="516"/>
      <c r="O53" s="515" t="str">
        <f>+IF(AND(O52&gt;=1,O52&lt;=5),"Moderado",IF(AND(O52&gt;=6,O52&lt;=11),"Mayor",IF(AND(O52&gt;=12,O52&lt;=19),"Catastrófico","Por favor responda las 19 preguntas")))</f>
        <v>Por favor responda las 19 preguntas</v>
      </c>
      <c r="P53" s="516"/>
      <c r="Q53" s="515" t="str">
        <f>+IF(AND(Q52&gt;=1,Q52&lt;=5),"Moderado",IF(AND(Q52&gt;=6,Q52&lt;=11),"Mayor",IF(AND(Q52&gt;=12,Q52&lt;=19),"Catastrófico","Por favor responda las 19 preguntas")))</f>
        <v>Por favor responda las 19 preguntas</v>
      </c>
      <c r="R53" s="516"/>
      <c r="S53" s="515" t="str">
        <f>+IF(AND(S52&gt;=1,S52&lt;=5),"Moderado",IF(AND(S52&gt;=6,S52&lt;=11),"Mayor",IF(AND(S52&gt;=12,S52&lt;=19),"Catastrófico","Por favor responda las 19 preguntas")))</f>
        <v>Por favor responda las 19 preguntas</v>
      </c>
      <c r="T53" s="516"/>
      <c r="U53" s="515" t="str">
        <f>+IF(AND(U52&gt;=1,U52&lt;=5),"Moderado",IF(AND(U52&gt;=6,U52&lt;=11),"Mayor",IF(AND(U52&gt;=12,U52&lt;=19),"Catastrófico","Por favor responda las 19 preguntas")))</f>
        <v>Por favor responda las 19 preguntas</v>
      </c>
      <c r="V53" s="516"/>
      <c r="W53" s="515" t="str">
        <f>+IF(AND(W52&gt;=1,W52&lt;=5),"Moderado",IF(AND(W52&gt;=6,W52&lt;=11),"Mayor",IF(AND(W52&gt;=12,W52&lt;=19),"Catastrófico","Por favor responda las 19 preguntas")))</f>
        <v>Por favor responda las 19 preguntas</v>
      </c>
      <c r="X53" s="516"/>
    </row>
    <row r="54" spans="1:24" ht="15" customHeight="1" thickBot="1" x14ac:dyDescent="0.3">
      <c r="A54" s="138"/>
      <c r="B54" s="135"/>
      <c r="C54" s="135"/>
      <c r="D54" s="135"/>
      <c r="E54" s="136"/>
      <c r="F54" s="136"/>
      <c r="G54" s="136"/>
      <c r="H54" s="136"/>
      <c r="I54" s="136"/>
      <c r="J54" s="136"/>
      <c r="K54" s="136"/>
      <c r="L54" s="136"/>
      <c r="M54" s="136"/>
      <c r="N54" s="136"/>
      <c r="O54" s="136"/>
      <c r="P54" s="137"/>
      <c r="Q54" s="134"/>
      <c r="R54" s="134"/>
      <c r="S54" s="134"/>
      <c r="T54" s="134"/>
      <c r="U54" s="134"/>
      <c r="V54" s="134"/>
      <c r="W54" s="134"/>
      <c r="X54" s="134"/>
    </row>
    <row r="55" spans="1:24" ht="24.75" customHeight="1" thickBot="1" x14ac:dyDescent="0.3">
      <c r="A55" s="535" t="s">
        <v>263</v>
      </c>
      <c r="B55" s="536"/>
      <c r="C55" s="536"/>
      <c r="D55" s="536"/>
      <c r="E55" s="536"/>
      <c r="F55" s="536"/>
      <c r="G55" s="536"/>
      <c r="H55" s="536"/>
      <c r="I55" s="536"/>
      <c r="J55" s="536"/>
      <c r="K55" s="536"/>
      <c r="L55" s="536"/>
      <c r="M55" s="536"/>
      <c r="N55" s="536"/>
      <c r="O55" s="536"/>
      <c r="P55" s="537"/>
    </row>
    <row r="56" spans="1:24" ht="35.25" customHeight="1" x14ac:dyDescent="0.25">
      <c r="A56" s="567" t="s">
        <v>264</v>
      </c>
      <c r="B56" s="567"/>
      <c r="C56" s="567"/>
      <c r="D56" s="567"/>
      <c r="E56" s="567"/>
      <c r="F56" s="567"/>
      <c r="G56" s="567"/>
      <c r="H56" s="567"/>
      <c r="I56" s="567"/>
      <c r="J56" s="567"/>
      <c r="K56" s="567"/>
      <c r="L56" s="567"/>
      <c r="M56" s="567"/>
      <c r="N56" s="567"/>
      <c r="O56" s="567"/>
      <c r="P56" s="567"/>
    </row>
    <row r="57" spans="1:24" ht="71.25" customHeight="1" x14ac:dyDescent="0.25">
      <c r="A57" s="568" t="s">
        <v>265</v>
      </c>
      <c r="B57" s="569"/>
      <c r="C57" s="569"/>
      <c r="D57" s="569"/>
      <c r="E57" s="569"/>
      <c r="F57" s="569"/>
      <c r="G57" s="569"/>
      <c r="H57" s="569"/>
      <c r="I57" s="569"/>
      <c r="J57" s="569"/>
      <c r="K57" s="569"/>
      <c r="L57" s="569"/>
      <c r="M57" s="569"/>
      <c r="N57" s="569"/>
      <c r="O57" s="569"/>
      <c r="P57" s="569"/>
    </row>
    <row r="58" spans="1:24" ht="35.25" customHeight="1" x14ac:dyDescent="0.25">
      <c r="A58" s="107"/>
      <c r="B58" s="58"/>
      <c r="C58" s="74"/>
      <c r="D58" s="74"/>
      <c r="E58" s="58"/>
      <c r="F58" s="58"/>
      <c r="G58" s="58"/>
      <c r="H58" s="58"/>
      <c r="I58" s="58"/>
      <c r="J58" s="58"/>
      <c r="K58" s="58"/>
      <c r="L58" s="58"/>
      <c r="M58" s="58"/>
      <c r="N58" s="58"/>
      <c r="O58" s="58"/>
    </row>
    <row r="59" spans="1:24" ht="35.25" customHeight="1" x14ac:dyDescent="0.25">
      <c r="A59" s="107"/>
      <c r="B59" s="545" t="s">
        <v>266</v>
      </c>
      <c r="C59" s="545"/>
      <c r="D59" s="545"/>
      <c r="E59" s="58"/>
      <c r="F59" s="58"/>
      <c r="G59" s="58"/>
      <c r="H59" s="58"/>
      <c r="I59" s="58"/>
      <c r="J59" s="58"/>
      <c r="K59" s="58"/>
      <c r="L59" s="58"/>
      <c r="M59" s="58"/>
      <c r="N59" s="58"/>
      <c r="O59" s="58"/>
    </row>
    <row r="60" spans="1:24" ht="15" customHeight="1" x14ac:dyDescent="0.3">
      <c r="A60" s="107"/>
      <c r="B60" s="80"/>
      <c r="C60" s="80"/>
      <c r="D60" s="80"/>
      <c r="E60" s="58"/>
      <c r="F60" s="58"/>
      <c r="G60" s="58"/>
      <c r="H60" s="58"/>
      <c r="I60" s="58"/>
      <c r="J60" s="58"/>
      <c r="K60" s="58"/>
      <c r="L60" s="58"/>
      <c r="M60" s="58"/>
      <c r="N60" s="58"/>
      <c r="O60" s="58"/>
    </row>
    <row r="61" spans="1:24" ht="50.25" customHeight="1" x14ac:dyDescent="0.25">
      <c r="A61" s="107"/>
      <c r="B61" s="102" t="s">
        <v>186</v>
      </c>
      <c r="C61" s="102" t="s">
        <v>267</v>
      </c>
      <c r="D61" s="102" t="s">
        <v>199</v>
      </c>
      <c r="E61" s="58"/>
      <c r="F61" s="58"/>
      <c r="G61" s="58"/>
      <c r="H61" s="58"/>
      <c r="I61" s="58"/>
      <c r="J61" s="58"/>
      <c r="K61" s="58"/>
      <c r="L61" s="58"/>
      <c r="M61" s="58"/>
      <c r="N61" s="58"/>
      <c r="O61" s="58"/>
    </row>
    <row r="62" spans="1:24" ht="35.25" customHeight="1" x14ac:dyDescent="0.25">
      <c r="A62" s="107"/>
      <c r="B62" s="81" t="s">
        <v>268</v>
      </c>
      <c r="C62" s="132">
        <v>0.2</v>
      </c>
      <c r="D62" s="103" t="s">
        <v>203</v>
      </c>
      <c r="E62" s="58"/>
      <c r="F62" s="58"/>
      <c r="G62" s="58"/>
      <c r="H62" s="58"/>
      <c r="I62" s="58"/>
      <c r="J62" s="58"/>
      <c r="K62" s="58"/>
      <c r="L62" s="58"/>
      <c r="M62" s="58"/>
      <c r="N62" s="58"/>
      <c r="O62" s="58"/>
    </row>
    <row r="63" spans="1:24" ht="35.25" customHeight="1" x14ac:dyDescent="0.25">
      <c r="A63" s="107"/>
      <c r="B63" s="82" t="s">
        <v>269</v>
      </c>
      <c r="C63" s="132">
        <v>0.4</v>
      </c>
      <c r="D63" s="103" t="s">
        <v>207</v>
      </c>
    </row>
    <row r="64" spans="1:24" ht="35.25" customHeight="1" x14ac:dyDescent="0.25">
      <c r="A64" s="107"/>
      <c r="B64" s="83" t="s">
        <v>270</v>
      </c>
      <c r="C64" s="132">
        <v>0.6</v>
      </c>
      <c r="D64" s="103" t="s">
        <v>211</v>
      </c>
    </row>
    <row r="65" spans="1:5" ht="35.25" customHeight="1" x14ac:dyDescent="0.25">
      <c r="A65" s="107"/>
      <c r="B65" s="84" t="s">
        <v>271</v>
      </c>
      <c r="C65" s="132">
        <v>0.8</v>
      </c>
      <c r="D65" s="103" t="s">
        <v>216</v>
      </c>
    </row>
    <row r="66" spans="1:5" ht="35.25" customHeight="1" x14ac:dyDescent="0.25">
      <c r="A66" s="107"/>
      <c r="B66" s="85" t="s">
        <v>219</v>
      </c>
      <c r="C66" s="132">
        <v>1</v>
      </c>
      <c r="D66" s="103" t="s">
        <v>221</v>
      </c>
    </row>
    <row r="67" spans="1:5" ht="35.25" customHeight="1" x14ac:dyDescent="0.25">
      <c r="A67" s="133" t="s">
        <v>272</v>
      </c>
      <c r="B67" s="133"/>
      <c r="C67" s="133"/>
      <c r="D67" s="133"/>
      <c r="E67" s="133"/>
    </row>
    <row r="69" spans="1:5" ht="35.25" customHeight="1" x14ac:dyDescent="0.25">
      <c r="A69" s="107"/>
      <c r="C69" s="76"/>
      <c r="D69" s="76"/>
    </row>
    <row r="70" spans="1:5" ht="35.25" customHeight="1" x14ac:dyDescent="0.25">
      <c r="A70" s="107"/>
      <c r="C70" s="76"/>
      <c r="D70" s="76"/>
    </row>
    <row r="71" spans="1:5" ht="35.25" customHeight="1" x14ac:dyDescent="0.25">
      <c r="A71" s="107"/>
      <c r="C71" s="76"/>
      <c r="D71" s="76"/>
    </row>
    <row r="72" spans="1:5" ht="35.25" customHeight="1" x14ac:dyDescent="0.25">
      <c r="A72" s="107"/>
      <c r="C72" s="76"/>
      <c r="D72" s="76"/>
    </row>
    <row r="73" spans="1:5" ht="35.25" customHeight="1" x14ac:dyDescent="0.25">
      <c r="A73" s="107"/>
      <c r="C73" s="76"/>
      <c r="D73" s="76"/>
    </row>
    <row r="74" spans="1:5" ht="35.25" customHeight="1" x14ac:dyDescent="0.25">
      <c r="A74" s="107"/>
      <c r="C74" s="76"/>
      <c r="D74" s="76"/>
    </row>
    <row r="75" spans="1:5" ht="35.25" customHeight="1" x14ac:dyDescent="0.25">
      <c r="A75" s="107"/>
      <c r="C75" s="76"/>
      <c r="D75" s="76"/>
    </row>
    <row r="76" spans="1:5" ht="35.25" customHeight="1" x14ac:dyDescent="0.25">
      <c r="A76" s="107"/>
      <c r="C76" s="76"/>
      <c r="D76" s="76"/>
    </row>
    <row r="77" spans="1:5" ht="35.25" customHeight="1" x14ac:dyDescent="0.25">
      <c r="A77" s="107"/>
      <c r="C77" s="76"/>
      <c r="D77" s="76"/>
    </row>
    <row r="78" spans="1:5" ht="35.25" customHeight="1" x14ac:dyDescent="0.25">
      <c r="A78" s="107"/>
      <c r="C78" s="76"/>
      <c r="D78" s="76"/>
    </row>
    <row r="79" spans="1:5" ht="35.25" customHeight="1" x14ac:dyDescent="0.25">
      <c r="A79" s="107"/>
      <c r="C79" s="76"/>
      <c r="D79" s="76"/>
    </row>
    <row r="80" spans="1:5" ht="35.25" customHeight="1" x14ac:dyDescent="0.25">
      <c r="A80" s="107"/>
      <c r="C80" s="76"/>
      <c r="D80" s="76"/>
    </row>
    <row r="81" spans="1:4" ht="35.25" customHeight="1" x14ac:dyDescent="0.25">
      <c r="A81" s="107"/>
      <c r="C81" s="76"/>
      <c r="D81" s="76"/>
    </row>
    <row r="82" spans="1:4" ht="35.25" customHeight="1" x14ac:dyDescent="0.25">
      <c r="A82" s="107"/>
      <c r="C82" s="76"/>
      <c r="D82" s="76"/>
    </row>
    <row r="83" spans="1:4" ht="35.25" customHeight="1" x14ac:dyDescent="0.25">
      <c r="A83" s="107"/>
      <c r="C83" s="76"/>
      <c r="D83" s="76"/>
    </row>
    <row r="84" spans="1:4" ht="35.25" customHeight="1" x14ac:dyDescent="0.25">
      <c r="A84" s="107"/>
      <c r="C84" s="76"/>
      <c r="D84" s="76"/>
    </row>
    <row r="85" spans="1:4" ht="35.25" customHeight="1" x14ac:dyDescent="0.25">
      <c r="A85" s="107"/>
      <c r="C85" s="76"/>
      <c r="D85" s="76"/>
    </row>
    <row r="86" spans="1:4" ht="35.25" customHeight="1" x14ac:dyDescent="0.25">
      <c r="A86" s="107"/>
      <c r="C86" s="76"/>
      <c r="D86" s="76"/>
    </row>
    <row r="87" spans="1:4" ht="35.25" customHeight="1" x14ac:dyDescent="0.25">
      <c r="A87" s="107"/>
      <c r="C87" s="76"/>
      <c r="D87" s="76"/>
    </row>
    <row r="88" spans="1:4" ht="35.25" customHeight="1" x14ac:dyDescent="0.25">
      <c r="A88" s="107"/>
      <c r="C88" s="76"/>
      <c r="D88" s="76"/>
    </row>
    <row r="89" spans="1:4" ht="35.25" customHeight="1" x14ac:dyDescent="0.25">
      <c r="A89" s="107"/>
      <c r="C89" s="76"/>
      <c r="D89" s="76"/>
    </row>
    <row r="90" spans="1:4" ht="35.25" customHeight="1" x14ac:dyDescent="0.25">
      <c r="A90" s="107"/>
      <c r="C90" s="76"/>
      <c r="D90" s="76"/>
    </row>
    <row r="91" spans="1:4" ht="35.25" customHeight="1" x14ac:dyDescent="0.25">
      <c r="A91" s="107"/>
      <c r="C91" s="76"/>
      <c r="D91" s="76"/>
    </row>
    <row r="92" spans="1:4" ht="35.25" customHeight="1" x14ac:dyDescent="0.25">
      <c r="A92" s="107"/>
      <c r="C92" s="76"/>
      <c r="D92" s="76"/>
    </row>
    <row r="93" spans="1:4" ht="35.25" customHeight="1" x14ac:dyDescent="0.25">
      <c r="A93" s="107"/>
      <c r="C93" s="76"/>
      <c r="D93" s="76"/>
    </row>
    <row r="94" spans="1:4" ht="35.25" customHeight="1" x14ac:dyDescent="0.25">
      <c r="A94" s="107"/>
      <c r="C94" s="76"/>
      <c r="D94" s="76"/>
    </row>
    <row r="95" spans="1:4" ht="35.25" customHeight="1" x14ac:dyDescent="0.25">
      <c r="A95" s="107"/>
      <c r="C95" s="76"/>
      <c r="D95" s="76"/>
    </row>
    <row r="96" spans="1:4" ht="35.25" customHeight="1" x14ac:dyDescent="0.25">
      <c r="A96" s="107"/>
      <c r="C96" s="76"/>
      <c r="D96" s="76"/>
    </row>
    <row r="97" spans="1:4" ht="35.25" customHeight="1" x14ac:dyDescent="0.25">
      <c r="A97" s="107"/>
      <c r="C97" s="76"/>
      <c r="D97" s="76"/>
    </row>
    <row r="98" spans="1:4" ht="35.25" customHeight="1" x14ac:dyDescent="0.25">
      <c r="A98" s="107"/>
      <c r="C98" s="76"/>
      <c r="D98" s="76"/>
    </row>
    <row r="99" spans="1:4" ht="35.25" customHeight="1" x14ac:dyDescent="0.25">
      <c r="A99" s="107"/>
      <c r="C99" s="76"/>
      <c r="D99" s="76"/>
    </row>
    <row r="100" spans="1:4" ht="35.25" customHeight="1" x14ac:dyDescent="0.25">
      <c r="A100" s="107"/>
      <c r="C100" s="76"/>
      <c r="D100" s="76"/>
    </row>
    <row r="101" spans="1:4" ht="35.25" customHeight="1" x14ac:dyDescent="0.25">
      <c r="A101" s="107"/>
      <c r="C101" s="76"/>
      <c r="D101" s="76"/>
    </row>
    <row r="102" spans="1:4" ht="35.25" customHeight="1" x14ac:dyDescent="0.25">
      <c r="A102" s="107"/>
      <c r="C102" s="76"/>
      <c r="D102" s="76"/>
    </row>
    <row r="103" spans="1:4" ht="35.25" customHeight="1" x14ac:dyDescent="0.25">
      <c r="A103" s="107"/>
      <c r="C103" s="76"/>
      <c r="D103" s="76"/>
    </row>
    <row r="104" spans="1:4" ht="35.25" customHeight="1" x14ac:dyDescent="0.25">
      <c r="A104" s="107"/>
      <c r="C104" s="76"/>
      <c r="D104" s="76"/>
    </row>
    <row r="105" spans="1:4" ht="35.25" customHeight="1" x14ac:dyDescent="0.25">
      <c r="A105" s="107"/>
      <c r="C105" s="76"/>
      <c r="D105" s="76"/>
    </row>
    <row r="106" spans="1:4" ht="35.25" customHeight="1" x14ac:dyDescent="0.25">
      <c r="A106" s="107"/>
      <c r="C106" s="76"/>
      <c r="D106" s="76"/>
    </row>
    <row r="107" spans="1:4" ht="35.25" customHeight="1" x14ac:dyDescent="0.25">
      <c r="A107" s="107"/>
      <c r="C107" s="76"/>
      <c r="D107" s="76"/>
    </row>
    <row r="108" spans="1:4" ht="35.25" customHeight="1" x14ac:dyDescent="0.25">
      <c r="A108" s="107"/>
      <c r="C108" s="76"/>
      <c r="D108" s="76"/>
    </row>
    <row r="109" spans="1:4" ht="35.25" customHeight="1" x14ac:dyDescent="0.25">
      <c r="A109" s="107"/>
      <c r="C109" s="76"/>
      <c r="D109" s="76"/>
    </row>
    <row r="110" spans="1:4" ht="35.25" customHeight="1" x14ac:dyDescent="0.25">
      <c r="A110" s="107"/>
      <c r="C110" s="76"/>
      <c r="D110" s="76"/>
    </row>
    <row r="111" spans="1:4" ht="35.25" customHeight="1" x14ac:dyDescent="0.25">
      <c r="A111" s="107"/>
      <c r="C111" s="76"/>
      <c r="D111" s="76"/>
    </row>
    <row r="112" spans="1:4" ht="35.25" customHeight="1" x14ac:dyDescent="0.25">
      <c r="A112" s="107"/>
      <c r="C112" s="76"/>
      <c r="D112" s="76"/>
    </row>
    <row r="113" spans="1:4" ht="35.25" customHeight="1" x14ac:dyDescent="0.25">
      <c r="A113" s="107"/>
      <c r="C113" s="76"/>
      <c r="D113" s="76"/>
    </row>
    <row r="114" spans="1:4" ht="35.25" customHeight="1" x14ac:dyDescent="0.25">
      <c r="A114" s="107"/>
      <c r="C114" s="76"/>
      <c r="D114" s="76"/>
    </row>
    <row r="115" spans="1:4" ht="35.25" customHeight="1" x14ac:dyDescent="0.25">
      <c r="A115" s="107"/>
      <c r="C115" s="76"/>
      <c r="D115" s="76"/>
    </row>
    <row r="116" spans="1:4" ht="35.25" customHeight="1" x14ac:dyDescent="0.25">
      <c r="A116" s="107"/>
      <c r="C116" s="76"/>
      <c r="D116" s="76"/>
    </row>
    <row r="117" spans="1:4" ht="35.25" customHeight="1" x14ac:dyDescent="0.25">
      <c r="A117" s="107"/>
      <c r="C117" s="76"/>
      <c r="D117" s="76"/>
    </row>
    <row r="118" spans="1:4" ht="35.25" customHeight="1" x14ac:dyDescent="0.25">
      <c r="A118" s="107"/>
      <c r="C118" s="76"/>
      <c r="D118" s="76"/>
    </row>
    <row r="119" spans="1:4" ht="35.25" customHeight="1" x14ac:dyDescent="0.25">
      <c r="A119" s="107"/>
      <c r="C119" s="76"/>
      <c r="D119" s="76"/>
    </row>
    <row r="120" spans="1:4" ht="35.25" customHeight="1" x14ac:dyDescent="0.25">
      <c r="A120" s="107"/>
      <c r="C120" s="76"/>
      <c r="D120" s="76"/>
    </row>
    <row r="121" spans="1:4" ht="35.25" customHeight="1" x14ac:dyDescent="0.25">
      <c r="A121" s="107"/>
      <c r="C121" s="76"/>
      <c r="D121" s="76"/>
    </row>
    <row r="122" spans="1:4" ht="35.25" customHeight="1" x14ac:dyDescent="0.25">
      <c r="A122" s="107"/>
      <c r="C122" s="76"/>
      <c r="D122" s="76"/>
    </row>
    <row r="123" spans="1:4" ht="35.25" customHeight="1" x14ac:dyDescent="0.25">
      <c r="A123" s="107"/>
      <c r="C123" s="76"/>
      <c r="D123" s="76"/>
    </row>
    <row r="124" spans="1:4" ht="35.25" customHeight="1" x14ac:dyDescent="0.25">
      <c r="A124" s="107"/>
      <c r="C124" s="76"/>
      <c r="D124" s="76"/>
    </row>
    <row r="125" spans="1:4" ht="35.25" customHeight="1" x14ac:dyDescent="0.25">
      <c r="A125" s="107"/>
      <c r="C125" s="76"/>
      <c r="D125" s="76"/>
    </row>
    <row r="126" spans="1:4" ht="35.25" customHeight="1" x14ac:dyDescent="0.25">
      <c r="A126" s="107"/>
      <c r="C126" s="76"/>
      <c r="D126" s="76"/>
    </row>
    <row r="127" spans="1:4" ht="35.25" customHeight="1" x14ac:dyDescent="0.25">
      <c r="A127" s="107"/>
      <c r="C127" s="76"/>
      <c r="D127" s="76"/>
    </row>
    <row r="128" spans="1:4" ht="35.25" customHeight="1" x14ac:dyDescent="0.25">
      <c r="A128" s="107"/>
      <c r="C128" s="76"/>
      <c r="D128" s="76"/>
    </row>
    <row r="129" spans="1:4" ht="35.25" customHeight="1" x14ac:dyDescent="0.25">
      <c r="A129" s="107"/>
      <c r="C129" s="76"/>
      <c r="D129" s="76"/>
    </row>
    <row r="130" spans="1:4" ht="35.25" customHeight="1" x14ac:dyDescent="0.25">
      <c r="A130" s="107"/>
      <c r="C130" s="76"/>
      <c r="D130" s="76"/>
    </row>
    <row r="131" spans="1:4" ht="35.25" customHeight="1" x14ac:dyDescent="0.25">
      <c r="A131" s="107"/>
      <c r="C131" s="76"/>
      <c r="D131" s="76"/>
    </row>
    <row r="132" spans="1:4" ht="35.25" customHeight="1" x14ac:dyDescent="0.25">
      <c r="A132" s="107"/>
      <c r="C132" s="76"/>
      <c r="D132" s="76"/>
    </row>
    <row r="133" spans="1:4" ht="35.25" customHeight="1" x14ac:dyDescent="0.25">
      <c r="A133" s="107"/>
      <c r="C133" s="76"/>
      <c r="D133" s="76"/>
    </row>
    <row r="134" spans="1:4" ht="35.25" customHeight="1" x14ac:dyDescent="0.25">
      <c r="A134" s="107"/>
      <c r="C134" s="76"/>
      <c r="D134" s="76"/>
    </row>
    <row r="135" spans="1:4" ht="35.25" customHeight="1" x14ac:dyDescent="0.25">
      <c r="A135" s="107"/>
      <c r="C135" s="76"/>
      <c r="D135" s="76"/>
    </row>
    <row r="136" spans="1:4" ht="35.25" customHeight="1" x14ac:dyDescent="0.25">
      <c r="A136" s="107"/>
      <c r="C136" s="76"/>
      <c r="D136" s="76"/>
    </row>
    <row r="137" spans="1:4" ht="35.25" customHeight="1" x14ac:dyDescent="0.25">
      <c r="A137" s="107"/>
      <c r="C137" s="76"/>
      <c r="D137" s="76"/>
    </row>
    <row r="138" spans="1:4" ht="35.25" customHeight="1" x14ac:dyDescent="0.25">
      <c r="A138" s="107"/>
      <c r="C138" s="76"/>
      <c r="D138" s="76"/>
    </row>
    <row r="139" spans="1:4" ht="35.25" customHeight="1" x14ac:dyDescent="0.25">
      <c r="A139" s="107"/>
      <c r="C139" s="76"/>
      <c r="D139" s="76"/>
    </row>
    <row r="140" spans="1:4" ht="35.25" customHeight="1" x14ac:dyDescent="0.25">
      <c r="A140" s="107"/>
      <c r="C140" s="76"/>
      <c r="D140" s="76"/>
    </row>
    <row r="141" spans="1:4" ht="35.25" customHeight="1" x14ac:dyDescent="0.25">
      <c r="A141" s="107"/>
      <c r="C141" s="76"/>
      <c r="D141" s="76"/>
    </row>
    <row r="142" spans="1:4" ht="35.25" customHeight="1" x14ac:dyDescent="0.25">
      <c r="A142" s="107"/>
      <c r="C142" s="76"/>
      <c r="D142" s="76"/>
    </row>
    <row r="143" spans="1:4" ht="35.25" customHeight="1" x14ac:dyDescent="0.25">
      <c r="A143" s="107"/>
      <c r="C143" s="76"/>
      <c r="D143" s="76"/>
    </row>
    <row r="144" spans="1:4" ht="35.25" customHeight="1" x14ac:dyDescent="0.25">
      <c r="A144" s="107"/>
      <c r="C144" s="76"/>
      <c r="D144" s="76"/>
    </row>
    <row r="145" spans="1:4" ht="35.25" customHeight="1" x14ac:dyDescent="0.25">
      <c r="A145" s="107"/>
      <c r="C145" s="76"/>
      <c r="D145" s="76"/>
    </row>
    <row r="146" spans="1:4" ht="35.25" customHeight="1" x14ac:dyDescent="0.25">
      <c r="A146" s="107"/>
      <c r="C146" s="76"/>
      <c r="D146" s="76"/>
    </row>
    <row r="147" spans="1:4" ht="35.25" customHeight="1" x14ac:dyDescent="0.25">
      <c r="A147" s="107"/>
      <c r="C147" s="76"/>
      <c r="D147" s="76"/>
    </row>
    <row r="148" spans="1:4" ht="35.25" customHeight="1" x14ac:dyDescent="0.25">
      <c r="A148" s="107"/>
      <c r="C148" s="76"/>
      <c r="D148" s="76"/>
    </row>
    <row r="149" spans="1:4" ht="35.25" customHeight="1" x14ac:dyDescent="0.25">
      <c r="A149" s="107"/>
      <c r="C149" s="76"/>
      <c r="D149" s="76"/>
    </row>
    <row r="150" spans="1:4" ht="35.25" customHeight="1" x14ac:dyDescent="0.25">
      <c r="A150" s="107"/>
      <c r="C150" s="76"/>
      <c r="D150" s="76"/>
    </row>
    <row r="151" spans="1:4" ht="35.25" customHeight="1" x14ac:dyDescent="0.25">
      <c r="A151" s="107"/>
      <c r="C151" s="76"/>
      <c r="D151" s="76"/>
    </row>
    <row r="152" spans="1:4" ht="35.25" customHeight="1" x14ac:dyDescent="0.25">
      <c r="A152" s="107"/>
      <c r="C152" s="76"/>
      <c r="D152" s="76"/>
    </row>
    <row r="153" spans="1:4" ht="35.25" customHeight="1" x14ac:dyDescent="0.25">
      <c r="A153" s="107"/>
      <c r="C153" s="76"/>
      <c r="D153" s="76"/>
    </row>
    <row r="154" spans="1:4" ht="35.25" customHeight="1" x14ac:dyDescent="0.25">
      <c r="A154" s="107"/>
      <c r="C154" s="76"/>
      <c r="D154" s="76"/>
    </row>
    <row r="155" spans="1:4" ht="35.25" customHeight="1" x14ac:dyDescent="0.25">
      <c r="A155" s="107"/>
      <c r="C155" s="76"/>
      <c r="D155" s="76"/>
    </row>
    <row r="156" spans="1:4" ht="35.25" customHeight="1" x14ac:dyDescent="0.25">
      <c r="A156" s="107"/>
      <c r="C156" s="76"/>
      <c r="D156" s="76"/>
    </row>
    <row r="157" spans="1:4" ht="35.25" customHeight="1" x14ac:dyDescent="0.25">
      <c r="A157" s="107"/>
      <c r="C157" s="76"/>
      <c r="D157" s="76"/>
    </row>
    <row r="158" spans="1:4" ht="35.25" customHeight="1" x14ac:dyDescent="0.25">
      <c r="A158" s="107"/>
      <c r="C158" s="76"/>
      <c r="D158" s="76"/>
    </row>
    <row r="159" spans="1:4" ht="35.25" customHeight="1" x14ac:dyDescent="0.25">
      <c r="A159" s="107"/>
      <c r="C159" s="76"/>
      <c r="D159" s="76"/>
    </row>
    <row r="160" spans="1:4" ht="35.25" customHeight="1" x14ac:dyDescent="0.25">
      <c r="A160" s="107"/>
      <c r="C160" s="76"/>
      <c r="D160" s="76"/>
    </row>
    <row r="161" spans="1:4" ht="35.25" customHeight="1" x14ac:dyDescent="0.25">
      <c r="A161" s="107"/>
      <c r="C161" s="76"/>
      <c r="D161" s="76"/>
    </row>
    <row r="162" spans="1:4" ht="35.25" customHeight="1" x14ac:dyDescent="0.25">
      <c r="A162" s="107"/>
      <c r="C162" s="76"/>
      <c r="D162" s="76"/>
    </row>
    <row r="163" spans="1:4" ht="35.25" customHeight="1" x14ac:dyDescent="0.25">
      <c r="A163" s="107"/>
      <c r="C163" s="76"/>
      <c r="D163" s="76"/>
    </row>
    <row r="164" spans="1:4" ht="35.25" customHeight="1" x14ac:dyDescent="0.25">
      <c r="A164" s="107"/>
      <c r="C164" s="76"/>
      <c r="D164" s="76"/>
    </row>
    <row r="165" spans="1:4" ht="35.25" customHeight="1" x14ac:dyDescent="0.25">
      <c r="A165" s="107"/>
      <c r="C165" s="76"/>
      <c r="D165" s="76"/>
    </row>
    <row r="166" spans="1:4" ht="35.25" customHeight="1" x14ac:dyDescent="0.25">
      <c r="A166" s="107"/>
      <c r="C166" s="76"/>
      <c r="D166" s="76"/>
    </row>
    <row r="167" spans="1:4" ht="35.25" customHeight="1" x14ac:dyDescent="0.25">
      <c r="A167" s="107"/>
      <c r="C167" s="76"/>
      <c r="D167" s="76"/>
    </row>
    <row r="168" spans="1:4" ht="35.25" customHeight="1" x14ac:dyDescent="0.25">
      <c r="A168" s="107"/>
      <c r="C168" s="76"/>
      <c r="D168" s="76"/>
    </row>
    <row r="169" spans="1:4" ht="35.25" customHeight="1" x14ac:dyDescent="0.25">
      <c r="A169" s="107"/>
      <c r="C169" s="76"/>
      <c r="D169" s="76"/>
    </row>
    <row r="170" spans="1:4" ht="35.25" customHeight="1" x14ac:dyDescent="0.25">
      <c r="A170" s="107"/>
      <c r="C170" s="76"/>
      <c r="D170" s="76"/>
    </row>
    <row r="171" spans="1:4" ht="35.25" customHeight="1" x14ac:dyDescent="0.25">
      <c r="A171" s="107"/>
      <c r="C171" s="76"/>
      <c r="D171" s="76"/>
    </row>
    <row r="172" spans="1:4" ht="35.25" customHeight="1" x14ac:dyDescent="0.25">
      <c r="A172" s="107"/>
      <c r="C172" s="76"/>
      <c r="D172" s="76"/>
    </row>
    <row r="173" spans="1:4" ht="35.25" customHeight="1" x14ac:dyDescent="0.25">
      <c r="A173" s="107"/>
      <c r="C173" s="76"/>
      <c r="D173" s="76"/>
    </row>
    <row r="174" spans="1:4" ht="35.25" customHeight="1" x14ac:dyDescent="0.25">
      <c r="A174" s="107"/>
      <c r="C174" s="76"/>
      <c r="D174" s="76"/>
    </row>
    <row r="175" spans="1:4" ht="35.25" customHeight="1" x14ac:dyDescent="0.25">
      <c r="A175" s="107"/>
      <c r="C175" s="76"/>
      <c r="D175" s="76"/>
    </row>
    <row r="176" spans="1:4" ht="35.25" customHeight="1" x14ac:dyDescent="0.25">
      <c r="A176" s="107"/>
      <c r="C176" s="76"/>
      <c r="D176" s="76"/>
    </row>
    <row r="177" spans="1:4" ht="35.25" customHeight="1" x14ac:dyDescent="0.25">
      <c r="A177" s="107"/>
      <c r="C177" s="76"/>
      <c r="D177" s="76"/>
    </row>
    <row r="178" spans="1:4" ht="35.25" customHeight="1" x14ac:dyDescent="0.25">
      <c r="A178" s="107"/>
      <c r="C178" s="76"/>
      <c r="D178" s="76"/>
    </row>
    <row r="179" spans="1:4" ht="35.25" customHeight="1" x14ac:dyDescent="0.25">
      <c r="A179" s="107"/>
      <c r="C179" s="76"/>
      <c r="D179" s="76"/>
    </row>
    <row r="180" spans="1:4" ht="35.25" customHeight="1" x14ac:dyDescent="0.25">
      <c r="A180" s="107"/>
      <c r="C180" s="76"/>
      <c r="D180" s="76"/>
    </row>
    <row r="181" spans="1:4" ht="35.25" customHeight="1" x14ac:dyDescent="0.25">
      <c r="A181" s="107"/>
      <c r="C181" s="76"/>
      <c r="D181" s="76"/>
    </row>
    <row r="182" spans="1:4" ht="35.25" customHeight="1" x14ac:dyDescent="0.25">
      <c r="A182" s="107"/>
      <c r="C182" s="76"/>
      <c r="D182" s="76"/>
    </row>
    <row r="183" spans="1:4" ht="35.25" customHeight="1" x14ac:dyDescent="0.25">
      <c r="A183" s="107"/>
      <c r="C183" s="76"/>
      <c r="D183" s="76"/>
    </row>
    <row r="184" spans="1:4" ht="35.25" customHeight="1" x14ac:dyDescent="0.25">
      <c r="A184" s="107"/>
      <c r="C184" s="76"/>
      <c r="D184" s="76"/>
    </row>
    <row r="185" spans="1:4" ht="35.25" customHeight="1" x14ac:dyDescent="0.25">
      <c r="A185" s="107"/>
      <c r="C185" s="76"/>
      <c r="D185" s="76"/>
    </row>
    <row r="186" spans="1:4" ht="35.25" customHeight="1" x14ac:dyDescent="0.25">
      <c r="A186" s="107"/>
      <c r="C186" s="76"/>
      <c r="D186" s="76"/>
    </row>
    <row r="187" spans="1:4" ht="35.25" customHeight="1" x14ac:dyDescent="0.25">
      <c r="A187" s="107"/>
      <c r="C187" s="76"/>
      <c r="D187" s="76"/>
    </row>
    <row r="188" spans="1:4" ht="35.25" customHeight="1" x14ac:dyDescent="0.25">
      <c r="A188" s="107"/>
      <c r="C188" s="76"/>
      <c r="D188" s="76"/>
    </row>
    <row r="189" spans="1:4" ht="35.25" customHeight="1" x14ac:dyDescent="0.25">
      <c r="A189" s="107"/>
      <c r="C189" s="76"/>
      <c r="D189" s="76"/>
    </row>
    <row r="190" spans="1:4" ht="35.25" customHeight="1" x14ac:dyDescent="0.25">
      <c r="A190" s="107"/>
      <c r="C190" s="76"/>
      <c r="D190" s="76"/>
    </row>
    <row r="191" spans="1:4" ht="35.25" customHeight="1" x14ac:dyDescent="0.25">
      <c r="A191" s="107"/>
      <c r="C191" s="76"/>
      <c r="D191" s="76"/>
    </row>
    <row r="192" spans="1:4" ht="35.25" customHeight="1" x14ac:dyDescent="0.25">
      <c r="A192" s="107"/>
      <c r="C192" s="76"/>
      <c r="D192" s="76"/>
    </row>
    <row r="193" spans="1:4" ht="35.25" customHeight="1" x14ac:dyDescent="0.25">
      <c r="A193" s="107"/>
      <c r="C193" s="76"/>
      <c r="D193" s="76"/>
    </row>
    <row r="194" spans="1:4" ht="35.25" customHeight="1" x14ac:dyDescent="0.25">
      <c r="A194" s="107"/>
      <c r="C194" s="76"/>
      <c r="D194" s="76"/>
    </row>
    <row r="195" spans="1:4" ht="35.25" customHeight="1" x14ac:dyDescent="0.25">
      <c r="A195" s="107"/>
      <c r="C195" s="76"/>
      <c r="D195" s="76"/>
    </row>
    <row r="196" spans="1:4" ht="35.25" customHeight="1" x14ac:dyDescent="0.25">
      <c r="A196" s="107"/>
      <c r="C196" s="76"/>
      <c r="D196" s="76"/>
    </row>
    <row r="197" spans="1:4" ht="35.25" customHeight="1" x14ac:dyDescent="0.25">
      <c r="A197" s="107"/>
      <c r="C197" s="76"/>
      <c r="D197" s="76"/>
    </row>
    <row r="198" spans="1:4" ht="35.25" customHeight="1" x14ac:dyDescent="0.25">
      <c r="A198" s="107"/>
      <c r="C198" s="76"/>
      <c r="D198" s="76"/>
    </row>
    <row r="199" spans="1:4" ht="35.25" customHeight="1" x14ac:dyDescent="0.25">
      <c r="A199" s="107"/>
      <c r="C199" s="76"/>
      <c r="D199" s="76"/>
    </row>
    <row r="200" spans="1:4" ht="35.25" customHeight="1" x14ac:dyDescent="0.25">
      <c r="A200" s="107"/>
      <c r="C200" s="76"/>
      <c r="D200" s="76"/>
    </row>
    <row r="201" spans="1:4" ht="35.25" customHeight="1" x14ac:dyDescent="0.25">
      <c r="A201" s="107"/>
      <c r="C201" s="76"/>
      <c r="D201" s="76"/>
    </row>
    <row r="202" spans="1:4" ht="35.25" customHeight="1" x14ac:dyDescent="0.25">
      <c r="A202" s="107"/>
      <c r="C202" s="76"/>
      <c r="D202" s="76"/>
    </row>
    <row r="203" spans="1:4" ht="35.25" customHeight="1" x14ac:dyDescent="0.25">
      <c r="A203" s="107"/>
      <c r="C203" s="76"/>
      <c r="D203" s="76"/>
    </row>
    <row r="204" spans="1:4" ht="35.25" customHeight="1" x14ac:dyDescent="0.25">
      <c r="A204" s="107"/>
      <c r="C204" s="76"/>
      <c r="D204" s="76"/>
    </row>
    <row r="205" spans="1:4" ht="35.25" customHeight="1" x14ac:dyDescent="0.25">
      <c r="A205" s="107"/>
      <c r="C205" s="76"/>
      <c r="D205" s="76"/>
    </row>
    <row r="206" spans="1:4" ht="35.25" customHeight="1" x14ac:dyDescent="0.25">
      <c r="A206" s="107"/>
      <c r="C206" s="76"/>
      <c r="D206" s="76"/>
    </row>
    <row r="207" spans="1:4" ht="35.25" customHeight="1" x14ac:dyDescent="0.25">
      <c r="A207" s="107"/>
      <c r="C207" s="76"/>
      <c r="D207" s="76"/>
    </row>
    <row r="208" spans="1:4" ht="35.25" customHeight="1" x14ac:dyDescent="0.25">
      <c r="A208" s="107"/>
      <c r="C208" s="76"/>
      <c r="D208" s="76"/>
    </row>
    <row r="209" spans="1:8" ht="35.25" customHeight="1" x14ac:dyDescent="0.25">
      <c r="A209" s="107"/>
      <c r="C209" s="76"/>
      <c r="D209" s="76"/>
    </row>
    <row r="210" spans="1:8" ht="35.25" customHeight="1" x14ac:dyDescent="0.25">
      <c r="A210" s="107"/>
      <c r="C210" s="76"/>
      <c r="D210" s="76"/>
    </row>
    <row r="211" spans="1:8" ht="35.25" customHeight="1" x14ac:dyDescent="0.25">
      <c r="A211" s="107"/>
      <c r="C211" s="76"/>
      <c r="D211" s="76"/>
    </row>
    <row r="212" spans="1:8" ht="35.25" customHeight="1" x14ac:dyDescent="0.25">
      <c r="A212" s="107"/>
      <c r="C212" s="76"/>
      <c r="D212" s="76"/>
    </row>
    <row r="213" spans="1:8" ht="35.25" customHeight="1" x14ac:dyDescent="0.25">
      <c r="A213" s="107"/>
      <c r="C213" s="76"/>
      <c r="D213" s="76"/>
    </row>
    <row r="214" spans="1:8" ht="35.25" customHeight="1" x14ac:dyDescent="0.25">
      <c r="A214" s="107"/>
      <c r="C214" s="76"/>
      <c r="D214" s="76"/>
    </row>
    <row r="215" spans="1:8" ht="35.25" customHeight="1" x14ac:dyDescent="0.25">
      <c r="A215" s="107"/>
      <c r="C215" s="76"/>
      <c r="D215" s="76"/>
    </row>
    <row r="216" spans="1:8" ht="35.25" customHeight="1" x14ac:dyDescent="0.25">
      <c r="A216" s="107"/>
      <c r="C216" s="76"/>
      <c r="D216" s="76"/>
    </row>
    <row r="217" spans="1:8" ht="35.25" customHeight="1" x14ac:dyDescent="0.25">
      <c r="A217" s="107"/>
      <c r="C217" s="76"/>
      <c r="D217" s="76"/>
    </row>
    <row r="218" spans="1:8" ht="35.25" customHeight="1" x14ac:dyDescent="0.25">
      <c r="A218" s="107"/>
      <c r="C218" s="76"/>
      <c r="D218" s="76"/>
    </row>
    <row r="219" spans="1:8" ht="35.25" customHeight="1" x14ac:dyDescent="0.25">
      <c r="A219" s="107"/>
    </row>
    <row r="220" spans="1:8" ht="35.25" customHeight="1" x14ac:dyDescent="0.25">
      <c r="A220" s="107"/>
      <c r="B220" s="77" t="s">
        <v>273</v>
      </c>
      <c r="C220" s="77" t="s">
        <v>274</v>
      </c>
      <c r="D220" s="78" t="s">
        <v>273</v>
      </c>
      <c r="E220" s="78" t="s">
        <v>274</v>
      </c>
    </row>
    <row r="221" spans="1:8" ht="35.25" customHeight="1" x14ac:dyDescent="0.35">
      <c r="A221" s="107"/>
      <c r="B221" s="79" t="s">
        <v>275</v>
      </c>
      <c r="C221" s="79"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35">
      <c r="A222" s="107"/>
      <c r="B222" s="79" t="s">
        <v>275</v>
      </c>
      <c r="C222" s="79" t="s">
        <v>207</v>
      </c>
      <c r="E222" s="3" t="s">
        <v>276</v>
      </c>
      <c r="F222" s="3" t="str">
        <f t="shared" ref="F222:F237" si="1">IF(NOT(ISBLANK(D222)),D222,IF(NOT(ISBLANK(E222)),"     "&amp;E222,FALSE))</f>
        <v xml:space="preserve">     Afectación menor a 10 SMLMV .</v>
      </c>
    </row>
    <row r="223" spans="1:8" ht="35.25" customHeight="1" x14ac:dyDescent="0.35">
      <c r="A223" s="107"/>
      <c r="B223" s="79" t="s">
        <v>275</v>
      </c>
      <c r="C223" s="79" t="s">
        <v>211</v>
      </c>
      <c r="E223" s="3" t="s">
        <v>207</v>
      </c>
      <c r="F223" s="3" t="str">
        <f t="shared" si="1"/>
        <v xml:space="preserve">     Entre 10 y 50 SMLMV </v>
      </c>
    </row>
    <row r="224" spans="1:8" ht="35.25" customHeight="1" x14ac:dyDescent="0.35">
      <c r="A224" s="107"/>
      <c r="B224" s="79" t="s">
        <v>275</v>
      </c>
      <c r="C224" s="79" t="s">
        <v>216</v>
      </c>
      <c r="E224" s="3" t="s">
        <v>211</v>
      </c>
      <c r="F224" s="3" t="str">
        <f t="shared" si="1"/>
        <v xml:space="preserve">     Entre 50 y 100 SMLMV </v>
      </c>
    </row>
    <row r="225" spans="1:6" ht="35.25" customHeight="1" x14ac:dyDescent="0.35">
      <c r="A225" s="107"/>
      <c r="B225" s="79" t="s">
        <v>275</v>
      </c>
      <c r="C225" s="79" t="s">
        <v>221</v>
      </c>
      <c r="E225" s="3" t="s">
        <v>216</v>
      </c>
      <c r="F225" s="3" t="str">
        <f t="shared" si="1"/>
        <v xml:space="preserve">     Entre 100 y 500 SMLMV </v>
      </c>
    </row>
    <row r="226" spans="1:6" ht="35.25" customHeight="1" x14ac:dyDescent="0.35">
      <c r="A226" s="107"/>
      <c r="B226" s="79" t="s">
        <v>200</v>
      </c>
      <c r="C226" s="79" t="s">
        <v>204</v>
      </c>
      <c r="E226" s="3" t="s">
        <v>221</v>
      </c>
      <c r="F226" s="3" t="str">
        <f t="shared" si="1"/>
        <v xml:space="preserve">     Mayor a 500 SMLMV </v>
      </c>
    </row>
    <row r="227" spans="1:6" ht="35.25" customHeight="1" x14ac:dyDescent="0.35">
      <c r="A227" s="107"/>
      <c r="B227" s="79" t="s">
        <v>200</v>
      </c>
      <c r="C227" s="79" t="s">
        <v>277</v>
      </c>
      <c r="D227" s="3" t="s">
        <v>200</v>
      </c>
      <c r="F227" s="3" t="str">
        <f t="shared" si="1"/>
        <v>Pérdida Reputacional</v>
      </c>
    </row>
    <row r="228" spans="1:6" ht="35.25" customHeight="1" x14ac:dyDescent="0.35">
      <c r="A228" s="107"/>
      <c r="B228" s="79" t="s">
        <v>200</v>
      </c>
      <c r="C228" s="79" t="s">
        <v>212</v>
      </c>
      <c r="E228" s="3" t="s">
        <v>204</v>
      </c>
      <c r="F228" s="3" t="str">
        <f t="shared" si="1"/>
        <v xml:space="preserve">     El riesgo afecta la imagen de alguna área de la organización</v>
      </c>
    </row>
    <row r="229" spans="1:6" ht="35.25" customHeight="1" x14ac:dyDescent="0.35">
      <c r="A229" s="107"/>
      <c r="B229" s="79" t="s">
        <v>200</v>
      </c>
      <c r="C229" s="79" t="s">
        <v>217</v>
      </c>
      <c r="E229" s="3" t="s">
        <v>277</v>
      </c>
      <c r="F229" s="3" t="str">
        <f t="shared" si="1"/>
        <v xml:space="preserve">     El riesgo afecta la imagen de la entidad internamente, de conocimiento general, nivel interno, de Alta Dirección y/o miembros del SND </v>
      </c>
    </row>
    <row r="230" spans="1:6" ht="35.25" customHeight="1" x14ac:dyDescent="0.35">
      <c r="A230" s="107"/>
      <c r="B230" s="79" t="s">
        <v>200</v>
      </c>
      <c r="C230" s="79" t="s">
        <v>222</v>
      </c>
      <c r="E230" s="3" t="s">
        <v>212</v>
      </c>
      <c r="F230" s="3" t="str">
        <f t="shared" si="1"/>
        <v xml:space="preserve">     El riesgo afecta la imagen de la entidad con algunos usuarios de relevancia frente al logro de los objetivos</v>
      </c>
    </row>
    <row r="231" spans="1:6" ht="35.25" customHeight="1" x14ac:dyDescent="0.35">
      <c r="A231" s="107"/>
      <c r="B231" s="79" t="s">
        <v>60</v>
      </c>
      <c r="C231" s="79"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35">
      <c r="A232" s="107"/>
      <c r="B232" s="79" t="s">
        <v>60</v>
      </c>
      <c r="C232" s="79" t="s">
        <v>278</v>
      </c>
      <c r="E232" s="3" t="s">
        <v>222</v>
      </c>
      <c r="F232" s="3" t="str">
        <f t="shared" si="1"/>
        <v xml:space="preserve">     El riesgo afecta la imagen de la entidad a nivel nacional, con efecto publicitarios sostenible a nivel país</v>
      </c>
    </row>
    <row r="233" spans="1:6" ht="35.25" customHeight="1" x14ac:dyDescent="0.35">
      <c r="A233" s="107"/>
      <c r="B233" s="79" t="s">
        <v>60</v>
      </c>
      <c r="C233" s="79" t="s">
        <v>213</v>
      </c>
      <c r="D233" s="3" t="s">
        <v>60</v>
      </c>
      <c r="F233" s="3" t="str">
        <f t="shared" si="1"/>
        <v>Corrupción</v>
      </c>
    </row>
    <row r="234" spans="1:6" ht="35.25" customHeight="1" x14ac:dyDescent="0.35">
      <c r="B234" s="79" t="s">
        <v>60</v>
      </c>
      <c r="C234" s="79" t="s">
        <v>218</v>
      </c>
      <c r="E234" s="3" t="s">
        <v>278</v>
      </c>
      <c r="F234" s="3" t="str">
        <f t="shared" si="1"/>
        <v xml:space="preserve">     No aplica</v>
      </c>
    </row>
    <row r="235" spans="1:6" ht="35.25" customHeight="1" x14ac:dyDescent="0.35">
      <c r="B235" s="79" t="s">
        <v>60</v>
      </c>
      <c r="C235" s="79" t="s">
        <v>223</v>
      </c>
      <c r="E235" s="3" t="s">
        <v>213</v>
      </c>
      <c r="F235" s="3" t="str">
        <f t="shared" si="1"/>
        <v xml:space="preserve">     Repuestas Corrupción en Moderado</v>
      </c>
    </row>
    <row r="236" spans="1:6" ht="35.25" customHeight="1" x14ac:dyDescent="0.25">
      <c r="E236" s="3" t="s">
        <v>218</v>
      </c>
      <c r="F236" s="3" t="str">
        <f t="shared" si="1"/>
        <v xml:space="preserve">     Repuestas Corrupción en Mayor</v>
      </c>
    </row>
    <row r="237" spans="1:6" ht="35.25" customHeight="1" x14ac:dyDescent="0.25">
      <c r="E237" s="3" t="s">
        <v>223</v>
      </c>
      <c r="F237" s="3" t="str">
        <f t="shared" si="1"/>
        <v xml:space="preserve">     Repuestas Corrupción en Catastrófico</v>
      </c>
    </row>
    <row r="239" spans="1:6" ht="35.25" customHeight="1" x14ac:dyDescent="0.25">
      <c r="B239" s="3" t="str" cm="1">
        <f t="array" ref="B239:B242">_xlfn.UNIQUE(Tabla1[[#All],[Criterios]])</f>
        <v>Criterios</v>
      </c>
      <c r="F239" s="87" t="s">
        <v>279</v>
      </c>
    </row>
    <row r="240" spans="1:6" ht="35.25" customHeight="1" x14ac:dyDescent="0.25">
      <c r="B240" s="3" t="str">
        <v>Afectación Económica o presupuestal</v>
      </c>
      <c r="F240" s="87" t="s">
        <v>280</v>
      </c>
    </row>
    <row r="241" spans="2:2" ht="35.25" customHeight="1" x14ac:dyDescent="0.25">
      <c r="B241" s="3" t="str">
        <v>Pérdida Reputacional</v>
      </c>
    </row>
    <row r="242" spans="2:2" ht="35.25" customHeight="1" x14ac:dyDescent="0.25">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 ref="A28:P28"/>
    <mergeCell ref="A27:P27"/>
    <mergeCell ref="B29:D32"/>
    <mergeCell ref="B33:D33"/>
    <mergeCell ref="B34:D34"/>
    <mergeCell ref="E31:F31"/>
    <mergeCell ref="G31:H31"/>
    <mergeCell ref="I31:J31"/>
    <mergeCell ref="K31:L31"/>
    <mergeCell ref="M31:N31"/>
    <mergeCell ref="C1:P2"/>
    <mergeCell ref="A9:P9"/>
    <mergeCell ref="A10:P10"/>
    <mergeCell ref="D13:F13"/>
    <mergeCell ref="A1:B2"/>
    <mergeCell ref="G13:H13"/>
    <mergeCell ref="B11:F11"/>
    <mergeCell ref="A3:P5"/>
    <mergeCell ref="A6:P6"/>
    <mergeCell ref="A7:P7"/>
    <mergeCell ref="A8:P8"/>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U29:V30"/>
    <mergeCell ref="W29:X30"/>
    <mergeCell ref="U53:V53"/>
    <mergeCell ref="W53:X53"/>
    <mergeCell ref="O53:P53"/>
    <mergeCell ref="Q53:R53"/>
    <mergeCell ref="S53:T53"/>
    <mergeCell ref="U31:V31"/>
    <mergeCell ref="W31:X31"/>
    <mergeCell ref="O31:P31"/>
    <mergeCell ref="G53:H53"/>
    <mergeCell ref="I53:J53"/>
    <mergeCell ref="B42:D42"/>
    <mergeCell ref="B43:D43"/>
    <mergeCell ref="B44:D44"/>
    <mergeCell ref="B45:D45"/>
    <mergeCell ref="B46:D46"/>
    <mergeCell ref="B37:D37"/>
    <mergeCell ref="B38:D38"/>
    <mergeCell ref="B39:D39"/>
    <mergeCell ref="B40:D40"/>
    <mergeCell ref="B41:D41"/>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5" zeroHeight="1" x14ac:dyDescent="0.25"/>
  <cols>
    <col min="1" max="1" width="11.42578125" customWidth="1"/>
    <col min="2" max="24" width="5.7109375" customWidth="1"/>
    <col min="25" max="25" width="14.5703125" customWidth="1"/>
    <col min="26" max="27" width="15.7109375" customWidth="1"/>
    <col min="28" max="38" width="5.7109375" customWidth="1"/>
    <col min="39" max="39" width="22.140625" customWidth="1"/>
    <col min="40" max="40" width="11.42578125" customWidth="1"/>
    <col min="41" max="46" width="5.7109375" customWidth="1"/>
    <col min="47" max="99" width="0" hidden="1" customWidth="1"/>
    <col min="100" max="16384" width="11.42578125" hidden="1"/>
  </cols>
  <sheetData>
    <row r="1" spans="1:99" ht="15" customHeight="1" x14ac:dyDescent="0.25">
      <c r="A1" s="588"/>
      <c r="B1" s="589"/>
      <c r="C1" s="589"/>
      <c r="D1" s="589"/>
      <c r="E1" s="589"/>
      <c r="F1" s="589"/>
      <c r="G1" s="589"/>
      <c r="H1" s="589"/>
      <c r="I1" s="589"/>
      <c r="J1" s="589"/>
      <c r="K1" s="589"/>
      <c r="L1" s="589"/>
      <c r="M1" s="590"/>
      <c r="N1" s="579" t="s">
        <v>281</v>
      </c>
      <c r="O1" s="580"/>
      <c r="P1" s="580"/>
      <c r="Q1" s="580"/>
      <c r="R1" s="580"/>
      <c r="S1" s="580"/>
      <c r="T1" s="580"/>
      <c r="U1" s="580"/>
      <c r="V1" s="580"/>
      <c r="W1" s="580"/>
      <c r="X1" s="580"/>
      <c r="Y1" s="580"/>
      <c r="Z1" s="580"/>
      <c r="AA1" s="580"/>
      <c r="AB1" s="580"/>
      <c r="AC1" s="580"/>
      <c r="AD1" s="580"/>
      <c r="AE1" s="580"/>
      <c r="AF1" s="580"/>
      <c r="AG1" s="580"/>
      <c r="AH1" s="580"/>
      <c r="AI1" s="580"/>
      <c r="AJ1" s="580"/>
      <c r="AK1" s="580"/>
      <c r="AL1" s="580"/>
      <c r="AM1" s="580"/>
      <c r="AN1" s="580"/>
      <c r="AO1" s="580"/>
      <c r="AP1" s="580"/>
      <c r="AQ1" s="580"/>
      <c r="AR1" s="580"/>
      <c r="AS1" s="580"/>
      <c r="AT1" s="581"/>
    </row>
    <row r="2" spans="1:99" ht="15.75" customHeight="1" x14ac:dyDescent="0.25">
      <c r="A2" s="591"/>
      <c r="B2" s="592"/>
      <c r="C2" s="592"/>
      <c r="D2" s="592"/>
      <c r="E2" s="592"/>
      <c r="F2" s="592"/>
      <c r="G2" s="592"/>
      <c r="H2" s="592"/>
      <c r="I2" s="592"/>
      <c r="J2" s="592"/>
      <c r="K2" s="592"/>
      <c r="L2" s="592"/>
      <c r="M2" s="593"/>
      <c r="N2" s="582"/>
      <c r="O2" s="583"/>
      <c r="P2" s="583"/>
      <c r="Q2" s="583"/>
      <c r="R2" s="583"/>
      <c r="S2" s="583"/>
      <c r="T2" s="583"/>
      <c r="U2" s="583"/>
      <c r="V2" s="583"/>
      <c r="W2" s="583"/>
      <c r="X2" s="583"/>
      <c r="Y2" s="583"/>
      <c r="Z2" s="583"/>
      <c r="AA2" s="583"/>
      <c r="AB2" s="583"/>
      <c r="AC2" s="583"/>
      <c r="AD2" s="583"/>
      <c r="AE2" s="583"/>
      <c r="AF2" s="583"/>
      <c r="AG2" s="583"/>
      <c r="AH2" s="583"/>
      <c r="AI2" s="583"/>
      <c r="AJ2" s="583"/>
      <c r="AK2" s="583"/>
      <c r="AL2" s="583"/>
      <c r="AM2" s="583"/>
      <c r="AN2" s="583"/>
      <c r="AO2" s="583"/>
      <c r="AP2" s="583"/>
      <c r="AQ2" s="583"/>
      <c r="AR2" s="583"/>
      <c r="AS2" s="583"/>
      <c r="AT2" s="584"/>
    </row>
    <row r="3" spans="1:99" x14ac:dyDescent="0.25">
      <c r="A3" s="591"/>
      <c r="B3" s="592"/>
      <c r="C3" s="592"/>
      <c r="D3" s="592"/>
      <c r="E3" s="592"/>
      <c r="F3" s="592"/>
      <c r="G3" s="592"/>
      <c r="H3" s="592"/>
      <c r="I3" s="592"/>
      <c r="J3" s="592"/>
      <c r="K3" s="592"/>
      <c r="L3" s="592"/>
      <c r="M3" s="593"/>
      <c r="N3" s="582"/>
      <c r="O3" s="583"/>
      <c r="P3" s="583"/>
      <c r="Q3" s="583"/>
      <c r="R3" s="583"/>
      <c r="S3" s="583"/>
      <c r="T3" s="583"/>
      <c r="U3" s="583"/>
      <c r="V3" s="583"/>
      <c r="W3" s="583"/>
      <c r="X3" s="583"/>
      <c r="Y3" s="583"/>
      <c r="Z3" s="583"/>
      <c r="AA3" s="583"/>
      <c r="AB3" s="583"/>
      <c r="AC3" s="583"/>
      <c r="AD3" s="583"/>
      <c r="AE3" s="583"/>
      <c r="AF3" s="583"/>
      <c r="AG3" s="583"/>
      <c r="AH3" s="583"/>
      <c r="AI3" s="583"/>
      <c r="AJ3" s="583"/>
      <c r="AK3" s="583"/>
      <c r="AL3" s="583"/>
      <c r="AM3" s="583"/>
      <c r="AN3" s="583"/>
      <c r="AO3" s="583"/>
      <c r="AP3" s="583"/>
      <c r="AQ3" s="583"/>
      <c r="AR3" s="583"/>
      <c r="AS3" s="583"/>
      <c r="AT3" s="584"/>
    </row>
    <row r="4" spans="1:99" x14ac:dyDescent="0.25">
      <c r="A4" s="591"/>
      <c r="B4" s="592"/>
      <c r="C4" s="592"/>
      <c r="D4" s="592"/>
      <c r="E4" s="592"/>
      <c r="F4" s="592"/>
      <c r="G4" s="592"/>
      <c r="H4" s="592"/>
      <c r="I4" s="592"/>
      <c r="J4" s="592"/>
      <c r="K4" s="592"/>
      <c r="L4" s="592"/>
      <c r="M4" s="593"/>
      <c r="N4" s="582"/>
      <c r="O4" s="583"/>
      <c r="P4" s="583"/>
      <c r="Q4" s="583"/>
      <c r="R4" s="583"/>
      <c r="S4" s="583"/>
      <c r="T4" s="583"/>
      <c r="U4" s="583"/>
      <c r="V4" s="583"/>
      <c r="W4" s="583"/>
      <c r="X4" s="583"/>
      <c r="Y4" s="583"/>
      <c r="Z4" s="583"/>
      <c r="AA4" s="583"/>
      <c r="AB4" s="583"/>
      <c r="AC4" s="583"/>
      <c r="AD4" s="583"/>
      <c r="AE4" s="583"/>
      <c r="AF4" s="583"/>
      <c r="AG4" s="583"/>
      <c r="AH4" s="583"/>
      <c r="AI4" s="583"/>
      <c r="AJ4" s="583"/>
      <c r="AK4" s="583"/>
      <c r="AL4" s="583"/>
      <c r="AM4" s="583"/>
      <c r="AN4" s="583"/>
      <c r="AO4" s="583"/>
      <c r="AP4" s="583"/>
      <c r="AQ4" s="583"/>
      <c r="AR4" s="583"/>
      <c r="AS4" s="583"/>
      <c r="AT4" s="584"/>
    </row>
    <row r="5" spans="1:99" x14ac:dyDescent="0.25">
      <c r="A5" s="591"/>
      <c r="B5" s="592"/>
      <c r="C5" s="592"/>
      <c r="D5" s="592"/>
      <c r="E5" s="592"/>
      <c r="F5" s="592"/>
      <c r="G5" s="592"/>
      <c r="H5" s="592"/>
      <c r="I5" s="592"/>
      <c r="J5" s="592"/>
      <c r="K5" s="592"/>
      <c r="L5" s="592"/>
      <c r="M5" s="593"/>
      <c r="N5" s="582"/>
      <c r="O5" s="583"/>
      <c r="P5" s="583"/>
      <c r="Q5" s="583"/>
      <c r="R5" s="583"/>
      <c r="S5" s="583"/>
      <c r="T5" s="583"/>
      <c r="U5" s="583"/>
      <c r="V5" s="583"/>
      <c r="W5" s="583"/>
      <c r="X5" s="583"/>
      <c r="Y5" s="583"/>
      <c r="Z5" s="583"/>
      <c r="AA5" s="583"/>
      <c r="AB5" s="583"/>
      <c r="AC5" s="583"/>
      <c r="AD5" s="583"/>
      <c r="AE5" s="583"/>
      <c r="AF5" s="583"/>
      <c r="AG5" s="583"/>
      <c r="AH5" s="583"/>
      <c r="AI5" s="583"/>
      <c r="AJ5" s="583"/>
      <c r="AK5" s="583"/>
      <c r="AL5" s="583"/>
      <c r="AM5" s="583"/>
      <c r="AN5" s="583"/>
      <c r="AO5" s="583"/>
      <c r="AP5" s="583"/>
      <c r="AQ5" s="583"/>
      <c r="AR5" s="583"/>
      <c r="AS5" s="583"/>
      <c r="AT5" s="584"/>
    </row>
    <row r="6" spans="1:99" ht="15.75" thickBot="1" x14ac:dyDescent="0.3">
      <c r="A6" s="594"/>
      <c r="B6" s="595"/>
      <c r="C6" s="595"/>
      <c r="D6" s="595"/>
      <c r="E6" s="595"/>
      <c r="F6" s="595"/>
      <c r="G6" s="595"/>
      <c r="H6" s="595"/>
      <c r="I6" s="595"/>
      <c r="J6" s="595"/>
      <c r="K6" s="595"/>
      <c r="L6" s="595"/>
      <c r="M6" s="596"/>
      <c r="N6" s="585"/>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7"/>
    </row>
    <row r="7" spans="1:99"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25">
      <c r="A8" s="41"/>
      <c r="B8" s="682" t="s">
        <v>282</v>
      </c>
      <c r="C8" s="682"/>
      <c r="D8" s="682"/>
      <c r="E8" s="682"/>
      <c r="F8" s="682"/>
      <c r="G8" s="682"/>
      <c r="H8" s="682"/>
      <c r="I8" s="682"/>
      <c r="J8" s="644" t="s">
        <v>283</v>
      </c>
      <c r="K8" s="644"/>
      <c r="L8" s="644"/>
      <c r="M8" s="644"/>
      <c r="N8" s="644"/>
      <c r="O8" s="644"/>
      <c r="P8" s="644"/>
      <c r="Q8" s="644"/>
      <c r="R8" s="644"/>
      <c r="S8" s="644"/>
      <c r="T8" s="644"/>
      <c r="U8" s="644"/>
      <c r="V8" s="644"/>
      <c r="W8" s="644"/>
      <c r="X8" s="644"/>
      <c r="Y8" s="644"/>
      <c r="Z8" s="644"/>
      <c r="AA8" s="644"/>
      <c r="AB8" s="644"/>
      <c r="AC8" s="644"/>
      <c r="AD8" s="644"/>
      <c r="AE8" s="644"/>
      <c r="AF8" s="644"/>
      <c r="AG8" s="644"/>
      <c r="AH8" s="644"/>
      <c r="AI8" s="644"/>
      <c r="AJ8" s="644"/>
      <c r="AK8" s="644"/>
      <c r="AL8" s="644"/>
      <c r="AM8" s="644"/>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25">
      <c r="A9" s="41"/>
      <c r="B9" s="682"/>
      <c r="C9" s="682"/>
      <c r="D9" s="682"/>
      <c r="E9" s="682"/>
      <c r="F9" s="682"/>
      <c r="G9" s="682"/>
      <c r="H9" s="682"/>
      <c r="I9" s="682"/>
      <c r="J9" s="644"/>
      <c r="K9" s="644"/>
      <c r="L9" s="644"/>
      <c r="M9" s="644"/>
      <c r="N9" s="644"/>
      <c r="O9" s="644"/>
      <c r="P9" s="644"/>
      <c r="Q9" s="644"/>
      <c r="R9" s="644"/>
      <c r="S9" s="644"/>
      <c r="T9" s="644"/>
      <c r="U9" s="644"/>
      <c r="V9" s="644"/>
      <c r="W9" s="644"/>
      <c r="X9" s="644"/>
      <c r="Y9" s="644"/>
      <c r="Z9" s="644"/>
      <c r="AA9" s="644"/>
      <c r="AB9" s="644"/>
      <c r="AC9" s="644"/>
      <c r="AD9" s="644"/>
      <c r="AE9" s="644"/>
      <c r="AF9" s="644"/>
      <c r="AG9" s="644"/>
      <c r="AH9" s="644"/>
      <c r="AI9" s="644"/>
      <c r="AJ9" s="644"/>
      <c r="AK9" s="644"/>
      <c r="AL9" s="644"/>
      <c r="AM9" s="644"/>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25">
      <c r="A10" s="41"/>
      <c r="B10" s="682"/>
      <c r="C10" s="682"/>
      <c r="D10" s="682"/>
      <c r="E10" s="682"/>
      <c r="F10" s="682"/>
      <c r="G10" s="682"/>
      <c r="H10" s="682"/>
      <c r="I10" s="682"/>
      <c r="J10" s="644"/>
      <c r="K10" s="644"/>
      <c r="L10" s="644"/>
      <c r="M10" s="644"/>
      <c r="N10" s="644"/>
      <c r="O10" s="644"/>
      <c r="P10" s="644"/>
      <c r="Q10" s="644"/>
      <c r="R10" s="644"/>
      <c r="S10" s="644"/>
      <c r="T10" s="644"/>
      <c r="U10" s="644"/>
      <c r="V10" s="644"/>
      <c r="W10" s="644"/>
      <c r="X10" s="644"/>
      <c r="Y10" s="644"/>
      <c r="Z10" s="644"/>
      <c r="AA10" s="644"/>
      <c r="AB10" s="644"/>
      <c r="AC10" s="644"/>
      <c r="AD10" s="644"/>
      <c r="AE10" s="644"/>
      <c r="AF10" s="644"/>
      <c r="AG10" s="644"/>
      <c r="AH10" s="644"/>
      <c r="AI10" s="644"/>
      <c r="AJ10" s="644"/>
      <c r="AK10" s="644"/>
      <c r="AL10" s="644"/>
      <c r="AM10" s="644"/>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25">
      <c r="A12" s="41"/>
      <c r="B12" s="597" t="s">
        <v>187</v>
      </c>
      <c r="C12" s="597"/>
      <c r="D12" s="598"/>
      <c r="E12" s="635" t="s">
        <v>284</v>
      </c>
      <c r="F12" s="636"/>
      <c r="G12" s="636"/>
      <c r="H12" s="636"/>
      <c r="I12" s="637"/>
      <c r="J12" s="647" t="str">
        <f>IF(AND('Mapa final'!$J$14="Muy Alta",'Mapa final'!$N$14="Leve"),CONCATENATE("R",'Mapa final'!$A$14),"")</f>
        <v/>
      </c>
      <c r="K12" s="648"/>
      <c r="L12" s="648" t="e">
        <f>IF(AND('Mapa final'!#REF!="Muy Alta",'Mapa final'!#REF!="Leve"),CONCATENATE("R",'Mapa final'!#REF!),"")</f>
        <v>#REF!</v>
      </c>
      <c r="M12" s="648"/>
      <c r="N12" s="648" t="e">
        <f>IF(AND('Mapa final'!#REF!="Muy Alta",'Mapa final'!#REF!="Leve"),CONCATENATE("R",'Mapa final'!#REF!),"")</f>
        <v>#REF!</v>
      </c>
      <c r="O12" s="650"/>
      <c r="P12" s="647" t="str">
        <f>IF(AND('Mapa final'!$J$14="Muy Alta",'Mapa final'!$N$14="Menor"),CONCATENATE("R",'Mapa final'!$A$14),"")</f>
        <v/>
      </c>
      <c r="Q12" s="648"/>
      <c r="R12" s="648" t="e">
        <f>IF(AND('Mapa final'!#REF!="Muy Alta",'Mapa final'!#REF!="Menor"),CONCATENATE("R",'Mapa final'!#REF!),"")</f>
        <v>#REF!</v>
      </c>
      <c r="S12" s="648"/>
      <c r="T12" s="648" t="e">
        <f>IF(AND('Mapa final'!#REF!="Muy Alta",'Mapa final'!#REF!="Menor"),CONCATENATE("R",'Mapa final'!#REF!),"")</f>
        <v>#REF!</v>
      </c>
      <c r="U12" s="650"/>
      <c r="V12" s="647" t="str">
        <f>IF(AND('Mapa final'!$J$14="Muy Alta",'Mapa final'!$N$14="Moderado"),CONCATENATE("R",'Mapa final'!$A$14),"")</f>
        <v/>
      </c>
      <c r="W12" s="648"/>
      <c r="X12" s="648" t="e">
        <f>IF(AND('Mapa final'!#REF!="Muy Alta",'Mapa final'!#REF!="Moderado"),CONCATENATE("R",'Mapa final'!#REF!),"")</f>
        <v>#REF!</v>
      </c>
      <c r="Y12" s="648"/>
      <c r="Z12" s="648" t="e">
        <f>IF(AND('Mapa final'!#REF!="Muy Alta",'Mapa final'!#REF!="Moderado"),CONCATENATE("R",'Mapa final'!#REF!),"")</f>
        <v>#REF!</v>
      </c>
      <c r="AA12" s="650"/>
      <c r="AB12" s="647" t="str">
        <f>IF(AND('Mapa final'!$J$14="Muy Alta",'Mapa final'!$N$14="Mayor"),CONCATENATE("R",'Mapa final'!$A$14),"")</f>
        <v/>
      </c>
      <c r="AC12" s="648"/>
      <c r="AD12" s="648" t="e">
        <f>IF(AND('Mapa final'!#REF!="Muy Alta",'Mapa final'!#REF!="Mayor"),CONCATENATE("R",'Mapa final'!#REF!),"")</f>
        <v>#REF!</v>
      </c>
      <c r="AE12" s="648"/>
      <c r="AF12" s="648" t="e">
        <f>IF(AND('Mapa final'!#REF!="Muy Alta",'Mapa final'!#REF!="Mayor"),CONCATENATE("R",'Mapa final'!#REF!),"")</f>
        <v>#REF!</v>
      </c>
      <c r="AG12" s="650"/>
      <c r="AH12" s="663" t="str">
        <f>IF(AND('Mapa final'!$J$14="Muy Alta",'Mapa final'!$N$14="Catastrófico"),CONCATENATE("R",'Mapa final'!$A$14),"")</f>
        <v/>
      </c>
      <c r="AI12" s="664"/>
      <c r="AJ12" s="664" t="e">
        <f>IF(AND('Mapa final'!#REF!="Muy Alta",'Mapa final'!#REF!="Catastrófico"),CONCATENATE("R",'Mapa final'!#REF!),"")</f>
        <v>#REF!</v>
      </c>
      <c r="AK12" s="664"/>
      <c r="AL12" s="664" t="e">
        <f>IF(AND('Mapa final'!#REF!="Muy Alta",'Mapa final'!#REF!="Catastrófico"),CONCATENATE("R",'Mapa final'!#REF!),"")</f>
        <v>#REF!</v>
      </c>
      <c r="AM12" s="665"/>
      <c r="AO12" s="599" t="s">
        <v>285</v>
      </c>
      <c r="AP12" s="600"/>
      <c r="AQ12" s="600"/>
      <c r="AR12" s="600"/>
      <c r="AS12" s="600"/>
      <c r="AT12" s="60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25">
      <c r="A13" s="41"/>
      <c r="B13" s="597"/>
      <c r="C13" s="597"/>
      <c r="D13" s="598"/>
      <c r="E13" s="638"/>
      <c r="F13" s="639"/>
      <c r="G13" s="639"/>
      <c r="H13" s="639"/>
      <c r="I13" s="640"/>
      <c r="J13" s="649"/>
      <c r="K13" s="645"/>
      <c r="L13" s="645"/>
      <c r="M13" s="645"/>
      <c r="N13" s="645"/>
      <c r="O13" s="646"/>
      <c r="P13" s="649"/>
      <c r="Q13" s="645"/>
      <c r="R13" s="645"/>
      <c r="S13" s="645"/>
      <c r="T13" s="645"/>
      <c r="U13" s="646"/>
      <c r="V13" s="649"/>
      <c r="W13" s="645"/>
      <c r="X13" s="645"/>
      <c r="Y13" s="645"/>
      <c r="Z13" s="645"/>
      <c r="AA13" s="646"/>
      <c r="AB13" s="649"/>
      <c r="AC13" s="645"/>
      <c r="AD13" s="645"/>
      <c r="AE13" s="645"/>
      <c r="AF13" s="645"/>
      <c r="AG13" s="646"/>
      <c r="AH13" s="657"/>
      <c r="AI13" s="658"/>
      <c r="AJ13" s="658"/>
      <c r="AK13" s="658"/>
      <c r="AL13" s="658"/>
      <c r="AM13" s="659"/>
      <c r="AN13" s="41"/>
      <c r="AO13" s="602"/>
      <c r="AP13" s="603"/>
      <c r="AQ13" s="603"/>
      <c r="AR13" s="603"/>
      <c r="AS13" s="603"/>
      <c r="AT13" s="604"/>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25">
      <c r="A14" s="41"/>
      <c r="B14" s="597"/>
      <c r="C14" s="597"/>
      <c r="D14" s="598"/>
      <c r="E14" s="638"/>
      <c r="F14" s="639"/>
      <c r="G14" s="639"/>
      <c r="H14" s="639"/>
      <c r="I14" s="640"/>
      <c r="J14" s="649" t="e">
        <f>IF(AND('Mapa final'!#REF!="Muy Alta",'Mapa final'!#REF!="Leve"),CONCATENATE("R",'Mapa final'!#REF!),"")</f>
        <v>#REF!</v>
      </c>
      <c r="K14" s="645"/>
      <c r="L14" s="645" t="e">
        <f>IF(AND('Mapa final'!#REF!="Muy Alta",'Mapa final'!#REF!="Leve"),CONCATENATE("R",'Mapa final'!#REF!),"")</f>
        <v>#REF!</v>
      </c>
      <c r="M14" s="645"/>
      <c r="N14" s="645" t="e">
        <f>IF(AND('Mapa final'!#REF!="Muy Alta",'Mapa final'!#REF!="Leve"),CONCATENATE("R",'Mapa final'!#REF!),"")</f>
        <v>#REF!</v>
      </c>
      <c r="O14" s="646"/>
      <c r="P14" s="649" t="e">
        <f>IF(AND('Mapa final'!#REF!="Muy Alta",'Mapa final'!#REF!="Menor"),CONCATENATE("R",'Mapa final'!#REF!),"")</f>
        <v>#REF!</v>
      </c>
      <c r="Q14" s="645"/>
      <c r="R14" s="645" t="e">
        <f>IF(AND('Mapa final'!#REF!="Muy Alta",'Mapa final'!#REF!="Menor"),CONCATENATE("R",'Mapa final'!#REF!),"")</f>
        <v>#REF!</v>
      </c>
      <c r="S14" s="645"/>
      <c r="T14" s="645" t="e">
        <f>IF(AND('Mapa final'!#REF!="Muy Alta",'Mapa final'!#REF!="Menor"),CONCATENATE("R",'Mapa final'!#REF!),"")</f>
        <v>#REF!</v>
      </c>
      <c r="U14" s="646"/>
      <c r="V14" s="649" t="e">
        <f>IF(AND('Mapa final'!#REF!="Muy Alta",'Mapa final'!#REF!="Moderado"),CONCATENATE("R",'Mapa final'!#REF!),"")</f>
        <v>#REF!</v>
      </c>
      <c r="W14" s="645"/>
      <c r="X14" s="645" t="e">
        <f>IF(AND('Mapa final'!#REF!="Muy Alta",'Mapa final'!#REF!="Moderado"),CONCATENATE("R",'Mapa final'!#REF!),"")</f>
        <v>#REF!</v>
      </c>
      <c r="Y14" s="645"/>
      <c r="Z14" s="645" t="e">
        <f>IF(AND('Mapa final'!#REF!="Muy Alta",'Mapa final'!#REF!="Moderado"),CONCATENATE("R",'Mapa final'!#REF!),"")</f>
        <v>#REF!</v>
      </c>
      <c r="AA14" s="646"/>
      <c r="AB14" s="649" t="e">
        <f>IF(AND('Mapa final'!#REF!="Muy Alta",'Mapa final'!#REF!="Mayor"),CONCATENATE("R",'Mapa final'!#REF!),"")</f>
        <v>#REF!</v>
      </c>
      <c r="AC14" s="645"/>
      <c r="AD14" s="645" t="e">
        <f>IF(AND('Mapa final'!#REF!="Muy Alta",'Mapa final'!#REF!="Mayor"),CONCATENATE("R",'Mapa final'!#REF!),"")</f>
        <v>#REF!</v>
      </c>
      <c r="AE14" s="645"/>
      <c r="AF14" s="645" t="e">
        <f>IF(AND('Mapa final'!#REF!="Muy Alta",'Mapa final'!#REF!="Mayor"),CONCATENATE("R",'Mapa final'!#REF!),"")</f>
        <v>#REF!</v>
      </c>
      <c r="AG14" s="646"/>
      <c r="AH14" s="657" t="e">
        <f>IF(AND('Mapa final'!#REF!="Muy Alta",'Mapa final'!#REF!="Catastrófico"),CONCATENATE("R",'Mapa final'!#REF!),"")</f>
        <v>#REF!</v>
      </c>
      <c r="AI14" s="658"/>
      <c r="AJ14" s="658" t="e">
        <f>IF(AND('Mapa final'!#REF!="Muy Alta",'Mapa final'!#REF!="Catastrófico"),CONCATENATE("R",'Mapa final'!#REF!),"")</f>
        <v>#REF!</v>
      </c>
      <c r="AK14" s="658"/>
      <c r="AL14" s="658" t="e">
        <f>IF(AND('Mapa final'!#REF!="Muy Alta",'Mapa final'!#REF!="Catastrófico"),CONCATENATE("R",'Mapa final'!#REF!),"")</f>
        <v>#REF!</v>
      </c>
      <c r="AM14" s="659"/>
      <c r="AN14" s="41"/>
      <c r="AO14" s="602"/>
      <c r="AP14" s="603"/>
      <c r="AQ14" s="603"/>
      <c r="AR14" s="603"/>
      <c r="AS14" s="603"/>
      <c r="AT14" s="604"/>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25">
      <c r="A15" s="41"/>
      <c r="B15" s="597"/>
      <c r="C15" s="597"/>
      <c r="D15" s="598"/>
      <c r="E15" s="638"/>
      <c r="F15" s="639"/>
      <c r="G15" s="639"/>
      <c r="H15" s="639"/>
      <c r="I15" s="640"/>
      <c r="J15" s="649"/>
      <c r="K15" s="645"/>
      <c r="L15" s="645"/>
      <c r="M15" s="645"/>
      <c r="N15" s="645"/>
      <c r="O15" s="646"/>
      <c r="P15" s="649"/>
      <c r="Q15" s="645"/>
      <c r="R15" s="645"/>
      <c r="S15" s="645"/>
      <c r="T15" s="645"/>
      <c r="U15" s="646"/>
      <c r="V15" s="649"/>
      <c r="W15" s="645"/>
      <c r="X15" s="645"/>
      <c r="Y15" s="645"/>
      <c r="Z15" s="645"/>
      <c r="AA15" s="646"/>
      <c r="AB15" s="649"/>
      <c r="AC15" s="645"/>
      <c r="AD15" s="645"/>
      <c r="AE15" s="645"/>
      <c r="AF15" s="645"/>
      <c r="AG15" s="646"/>
      <c r="AH15" s="657"/>
      <c r="AI15" s="658"/>
      <c r="AJ15" s="658"/>
      <c r="AK15" s="658"/>
      <c r="AL15" s="658"/>
      <c r="AM15" s="659"/>
      <c r="AN15" s="41"/>
      <c r="AO15" s="602"/>
      <c r="AP15" s="603"/>
      <c r="AQ15" s="603"/>
      <c r="AR15" s="603"/>
      <c r="AS15" s="603"/>
      <c r="AT15" s="604"/>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25">
      <c r="A16" s="41"/>
      <c r="B16" s="597"/>
      <c r="C16" s="597"/>
      <c r="D16" s="598"/>
      <c r="E16" s="638"/>
      <c r="F16" s="639"/>
      <c r="G16" s="639"/>
      <c r="H16" s="639"/>
      <c r="I16" s="640"/>
      <c r="J16" s="649" t="e">
        <f>IF(AND('Mapa final'!#REF!="Muy Alta",'Mapa final'!#REF!="Leve"),CONCATENATE("R",'Mapa final'!#REF!),"")</f>
        <v>#REF!</v>
      </c>
      <c r="K16" s="645"/>
      <c r="L16" s="645" t="e">
        <f>IF(AND('Mapa final'!#REF!="Muy Alta",'Mapa final'!#REF!="Leve"),CONCATENATE("R",'Mapa final'!#REF!),"")</f>
        <v>#REF!</v>
      </c>
      <c r="M16" s="645"/>
      <c r="N16" s="645" t="e">
        <f>IF(AND('Mapa final'!#REF!="Muy Alta",'Mapa final'!#REF!="Leve"),CONCATENATE("R",'Mapa final'!#REF!),"")</f>
        <v>#REF!</v>
      </c>
      <c r="O16" s="646"/>
      <c r="P16" s="649" t="e">
        <f>IF(AND('Mapa final'!#REF!="Muy Alta",'Mapa final'!#REF!="Menor"),CONCATENATE("R",'Mapa final'!#REF!),"")</f>
        <v>#REF!</v>
      </c>
      <c r="Q16" s="645"/>
      <c r="R16" s="645" t="e">
        <f>IF(AND('Mapa final'!#REF!="Muy Alta",'Mapa final'!#REF!="Menor"),CONCATENATE("R",'Mapa final'!#REF!),"")</f>
        <v>#REF!</v>
      </c>
      <c r="S16" s="645"/>
      <c r="T16" s="645" t="e">
        <f>IF(AND('Mapa final'!#REF!="Muy Alta",'Mapa final'!#REF!="Menor"),CONCATENATE("R",'Mapa final'!#REF!),"")</f>
        <v>#REF!</v>
      </c>
      <c r="U16" s="646"/>
      <c r="V16" s="649" t="e">
        <f>IF(AND('Mapa final'!#REF!="Muy Alta",'Mapa final'!#REF!="Moderado"),CONCATENATE("R",'Mapa final'!#REF!),"")</f>
        <v>#REF!</v>
      </c>
      <c r="W16" s="645"/>
      <c r="X16" s="645" t="e">
        <f>IF(AND('Mapa final'!#REF!="Muy Alta",'Mapa final'!#REF!="Moderado"),CONCATENATE("R",'Mapa final'!#REF!),"")</f>
        <v>#REF!</v>
      </c>
      <c r="Y16" s="645"/>
      <c r="Z16" s="645" t="e">
        <f>IF(AND('Mapa final'!#REF!="Muy Alta",'Mapa final'!#REF!="Moderado"),CONCATENATE("R",'Mapa final'!#REF!),"")</f>
        <v>#REF!</v>
      </c>
      <c r="AA16" s="646"/>
      <c r="AB16" s="649" t="e">
        <f>IF(AND('Mapa final'!#REF!="Muy Alta",'Mapa final'!#REF!="Mayor"),CONCATENATE("R",'Mapa final'!#REF!),"")</f>
        <v>#REF!</v>
      </c>
      <c r="AC16" s="645"/>
      <c r="AD16" s="645" t="e">
        <f>IF(AND('Mapa final'!#REF!="Muy Alta",'Mapa final'!#REF!="Mayor"),CONCATENATE("R",'Mapa final'!#REF!),"")</f>
        <v>#REF!</v>
      </c>
      <c r="AE16" s="645"/>
      <c r="AF16" s="645" t="e">
        <f>IF(AND('Mapa final'!#REF!="Muy Alta",'Mapa final'!#REF!="Mayor"),CONCATENATE("R",'Mapa final'!#REF!),"")</f>
        <v>#REF!</v>
      </c>
      <c r="AG16" s="646"/>
      <c r="AH16" s="657" t="e">
        <f>IF(AND('Mapa final'!#REF!="Muy Alta",'Mapa final'!#REF!="Catastrófico"),CONCATENATE("R",'Mapa final'!#REF!),"")</f>
        <v>#REF!</v>
      </c>
      <c r="AI16" s="658"/>
      <c r="AJ16" s="658" t="e">
        <f>IF(AND('Mapa final'!#REF!="Muy Alta",'Mapa final'!#REF!="Catastrófico"),CONCATENATE("R",'Mapa final'!#REF!),"")</f>
        <v>#REF!</v>
      </c>
      <c r="AK16" s="658"/>
      <c r="AL16" s="658" t="e">
        <f>IF(AND('Mapa final'!#REF!="Muy Alta",'Mapa final'!#REF!="Catastrófico"),CONCATENATE("R",'Mapa final'!#REF!),"")</f>
        <v>#REF!</v>
      </c>
      <c r="AM16" s="659"/>
      <c r="AN16" s="41"/>
      <c r="AO16" s="602"/>
      <c r="AP16" s="603"/>
      <c r="AQ16" s="603"/>
      <c r="AR16" s="603"/>
      <c r="AS16" s="603"/>
      <c r="AT16" s="604"/>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25">
      <c r="A17" s="41"/>
      <c r="B17" s="597"/>
      <c r="C17" s="597"/>
      <c r="D17" s="598"/>
      <c r="E17" s="638"/>
      <c r="F17" s="639"/>
      <c r="G17" s="639"/>
      <c r="H17" s="639"/>
      <c r="I17" s="640"/>
      <c r="J17" s="649"/>
      <c r="K17" s="645"/>
      <c r="L17" s="645"/>
      <c r="M17" s="645"/>
      <c r="N17" s="645"/>
      <c r="O17" s="646"/>
      <c r="P17" s="649"/>
      <c r="Q17" s="645"/>
      <c r="R17" s="645"/>
      <c r="S17" s="645"/>
      <c r="T17" s="645"/>
      <c r="U17" s="646"/>
      <c r="V17" s="649"/>
      <c r="W17" s="645"/>
      <c r="X17" s="645"/>
      <c r="Y17" s="645"/>
      <c r="Z17" s="645"/>
      <c r="AA17" s="646"/>
      <c r="AB17" s="649"/>
      <c r="AC17" s="645"/>
      <c r="AD17" s="645"/>
      <c r="AE17" s="645"/>
      <c r="AF17" s="645"/>
      <c r="AG17" s="646"/>
      <c r="AH17" s="657"/>
      <c r="AI17" s="658"/>
      <c r="AJ17" s="658"/>
      <c r="AK17" s="658"/>
      <c r="AL17" s="658"/>
      <c r="AM17" s="659"/>
      <c r="AN17" s="41"/>
      <c r="AO17" s="602"/>
      <c r="AP17" s="603"/>
      <c r="AQ17" s="603"/>
      <c r="AR17" s="603"/>
      <c r="AS17" s="603"/>
      <c r="AT17" s="604"/>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25">
      <c r="A18" s="41"/>
      <c r="B18" s="597"/>
      <c r="C18" s="597"/>
      <c r="D18" s="598"/>
      <c r="E18" s="638"/>
      <c r="F18" s="639"/>
      <c r="G18" s="639"/>
      <c r="H18" s="639"/>
      <c r="I18" s="640"/>
      <c r="J18" s="649" t="e">
        <f>IF(AND('Mapa final'!#REF!="Muy Alta",'Mapa final'!#REF!="Leve"),CONCATENATE("R",'Mapa final'!#REF!),"")</f>
        <v>#REF!</v>
      </c>
      <c r="K18" s="645"/>
      <c r="L18" s="645" t="e">
        <f>IF(AND('Mapa final'!#REF!="Muy Alta",'Mapa final'!#REF!="Leve"),CONCATENATE("R",'Mapa final'!#REF!),"")</f>
        <v>#REF!</v>
      </c>
      <c r="M18" s="645"/>
      <c r="N18" s="645" t="e">
        <f>IF(AND('Mapa final'!#REF!="Muy Alta",'Mapa final'!#REF!="Leve"),CONCATENATE("R",'Mapa final'!#REF!),"")</f>
        <v>#REF!</v>
      </c>
      <c r="O18" s="646"/>
      <c r="P18" s="649" t="e">
        <f>IF(AND('Mapa final'!#REF!="Muy Alta",'Mapa final'!#REF!="Menor"),CONCATENATE("R",'Mapa final'!#REF!),"")</f>
        <v>#REF!</v>
      </c>
      <c r="Q18" s="645"/>
      <c r="R18" s="645" t="e">
        <f>IF(AND('Mapa final'!#REF!="Muy Alta",'Mapa final'!#REF!="Menor"),CONCATENATE("R",'Mapa final'!#REF!),"")</f>
        <v>#REF!</v>
      </c>
      <c r="S18" s="645"/>
      <c r="T18" s="645" t="e">
        <f>IF(AND('Mapa final'!#REF!="Muy Alta",'Mapa final'!#REF!="Menor"),CONCATENATE("R",'Mapa final'!#REF!),"")</f>
        <v>#REF!</v>
      </c>
      <c r="U18" s="646"/>
      <c r="V18" s="649" t="e">
        <f>IF(AND('Mapa final'!#REF!="Muy Alta",'Mapa final'!#REF!="Moderado"),CONCATENATE("R",'Mapa final'!#REF!),"")</f>
        <v>#REF!</v>
      </c>
      <c r="W18" s="645"/>
      <c r="X18" s="645" t="e">
        <f>IF(AND('Mapa final'!#REF!="Muy Alta",'Mapa final'!#REF!="Moderado"),CONCATENATE("R",'Mapa final'!#REF!),"")</f>
        <v>#REF!</v>
      </c>
      <c r="Y18" s="645"/>
      <c r="Z18" s="645" t="e">
        <f>IF(AND('Mapa final'!#REF!="Muy Alta",'Mapa final'!#REF!="Moderado"),CONCATENATE("R",'Mapa final'!#REF!),"")</f>
        <v>#REF!</v>
      </c>
      <c r="AA18" s="646"/>
      <c r="AB18" s="649" t="e">
        <f>IF(AND('Mapa final'!#REF!="Muy Alta",'Mapa final'!#REF!="Mayor"),CONCATENATE("R",'Mapa final'!#REF!),"")</f>
        <v>#REF!</v>
      </c>
      <c r="AC18" s="645"/>
      <c r="AD18" s="645" t="e">
        <f>IF(AND('Mapa final'!#REF!="Muy Alta",'Mapa final'!#REF!="Mayor"),CONCATENATE("R",'Mapa final'!#REF!),"")</f>
        <v>#REF!</v>
      </c>
      <c r="AE18" s="645"/>
      <c r="AF18" s="645" t="e">
        <f>IF(AND('Mapa final'!#REF!="Muy Alta",'Mapa final'!#REF!="Mayor"),CONCATENATE("R",'Mapa final'!#REF!),"")</f>
        <v>#REF!</v>
      </c>
      <c r="AG18" s="646"/>
      <c r="AH18" s="657" t="e">
        <f>IF(AND('Mapa final'!#REF!="Muy Alta",'Mapa final'!#REF!="Catastrófico"),CONCATENATE("R",'Mapa final'!#REF!),"")</f>
        <v>#REF!</v>
      </c>
      <c r="AI18" s="658"/>
      <c r="AJ18" s="658" t="e">
        <f>IF(AND('Mapa final'!#REF!="Muy Alta",'Mapa final'!#REF!="Catastrófico"),CONCATENATE("R",'Mapa final'!#REF!),"")</f>
        <v>#REF!</v>
      </c>
      <c r="AK18" s="658"/>
      <c r="AL18" s="658" t="e">
        <f>IF(AND('Mapa final'!#REF!="Muy Alta",'Mapa final'!#REF!="Catastrófico"),CONCATENATE("R",'Mapa final'!#REF!),"")</f>
        <v>#REF!</v>
      </c>
      <c r="AM18" s="659"/>
      <c r="AN18" s="41"/>
      <c r="AO18" s="602"/>
      <c r="AP18" s="603"/>
      <c r="AQ18" s="603"/>
      <c r="AR18" s="603"/>
      <c r="AS18" s="603"/>
      <c r="AT18" s="604"/>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3">
      <c r="A19" s="41"/>
      <c r="B19" s="597"/>
      <c r="C19" s="597"/>
      <c r="D19" s="598"/>
      <c r="E19" s="641"/>
      <c r="F19" s="642"/>
      <c r="G19" s="642"/>
      <c r="H19" s="642"/>
      <c r="I19" s="643"/>
      <c r="J19" s="649"/>
      <c r="K19" s="645"/>
      <c r="L19" s="645"/>
      <c r="M19" s="645"/>
      <c r="N19" s="645"/>
      <c r="O19" s="646"/>
      <c r="P19" s="649"/>
      <c r="Q19" s="645"/>
      <c r="R19" s="645"/>
      <c r="S19" s="645"/>
      <c r="T19" s="645"/>
      <c r="U19" s="646"/>
      <c r="V19" s="649"/>
      <c r="W19" s="645"/>
      <c r="X19" s="645"/>
      <c r="Y19" s="645"/>
      <c r="Z19" s="645"/>
      <c r="AA19" s="646"/>
      <c r="AB19" s="649"/>
      <c r="AC19" s="645"/>
      <c r="AD19" s="645"/>
      <c r="AE19" s="645"/>
      <c r="AF19" s="645"/>
      <c r="AG19" s="646"/>
      <c r="AH19" s="660"/>
      <c r="AI19" s="661"/>
      <c r="AJ19" s="661"/>
      <c r="AK19" s="661"/>
      <c r="AL19" s="661"/>
      <c r="AM19" s="662"/>
      <c r="AN19" s="41"/>
      <c r="AO19" s="605"/>
      <c r="AP19" s="606"/>
      <c r="AQ19" s="606"/>
      <c r="AR19" s="606"/>
      <c r="AS19" s="606"/>
      <c r="AT19" s="607"/>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25">
      <c r="A20" s="41"/>
      <c r="B20" s="597"/>
      <c r="C20" s="597"/>
      <c r="D20" s="598"/>
      <c r="E20" s="635" t="s">
        <v>286</v>
      </c>
      <c r="F20" s="636"/>
      <c r="G20" s="636"/>
      <c r="H20" s="636"/>
      <c r="I20" s="636"/>
      <c r="J20" s="670" t="str">
        <f>IF(AND('Mapa final'!$J$14="Alta",'Mapa final'!$N$14="Leve"),CONCATENATE("R",'Mapa final'!$A$14),"")</f>
        <v/>
      </c>
      <c r="K20" s="671"/>
      <c r="L20" s="671" t="e">
        <f>IF(AND('Mapa final'!#REF!="Alta",'Mapa final'!#REF!="Leve"),CONCATENATE("R",'Mapa final'!#REF!),"")</f>
        <v>#REF!</v>
      </c>
      <c r="M20" s="671"/>
      <c r="N20" s="671" t="e">
        <f>IF(AND('Mapa final'!#REF!="Alta",'Mapa final'!#REF!="Leve"),CONCATENATE("R",'Mapa final'!#REF!),"")</f>
        <v>#REF!</v>
      </c>
      <c r="O20" s="672"/>
      <c r="P20" s="670" t="str">
        <f>IF(AND('Mapa final'!$J$14="Alta",'Mapa final'!$N$14="Menor"),CONCATENATE("R",'Mapa final'!$A$14),"")</f>
        <v/>
      </c>
      <c r="Q20" s="671"/>
      <c r="R20" s="671" t="e">
        <f>IF(AND('Mapa final'!#REF!="Alta",'Mapa final'!#REF!="Menor"),CONCATENATE("R",'Mapa final'!#REF!),"")</f>
        <v>#REF!</v>
      </c>
      <c r="S20" s="671"/>
      <c r="T20" s="671" t="e">
        <f>IF(AND('Mapa final'!#REF!="Alta",'Mapa final'!#REF!="Menor"),CONCATENATE("R",'Mapa final'!#REF!),"")</f>
        <v>#REF!</v>
      </c>
      <c r="U20" s="672"/>
      <c r="V20" s="647" t="str">
        <f>IF(AND('Mapa final'!$J$14="Alta",'Mapa final'!$N$14="Moderado"),CONCATENATE("R",'Mapa final'!$A$14),"")</f>
        <v/>
      </c>
      <c r="W20" s="648"/>
      <c r="X20" s="648" t="e">
        <f>IF(AND('Mapa final'!#REF!="Alta",'Mapa final'!#REF!="Moderado"),CONCATENATE("R",'Mapa final'!#REF!),"")</f>
        <v>#REF!</v>
      </c>
      <c r="Y20" s="648"/>
      <c r="Z20" s="648" t="e">
        <f>IF(AND('Mapa final'!#REF!="Alta",'Mapa final'!#REF!="Moderado"),CONCATENATE("R",'Mapa final'!#REF!),"")</f>
        <v>#REF!</v>
      </c>
      <c r="AA20" s="650"/>
      <c r="AB20" s="647" t="str">
        <f>IF(AND('Mapa final'!$J$14="Alta",'Mapa final'!$N$14="Mayor"),CONCATENATE("R",'Mapa final'!$A$14),"")</f>
        <v/>
      </c>
      <c r="AC20" s="648"/>
      <c r="AD20" s="648" t="e">
        <f>IF(AND('Mapa final'!#REF!="Alta",'Mapa final'!#REF!="Mayor"),CONCATENATE("R",'Mapa final'!#REF!),"")</f>
        <v>#REF!</v>
      </c>
      <c r="AE20" s="648"/>
      <c r="AF20" s="648" t="e">
        <f>IF(AND('Mapa final'!#REF!="Alta",'Mapa final'!#REF!="Mayor"),CONCATENATE("R",'Mapa final'!#REF!),"")</f>
        <v>#REF!</v>
      </c>
      <c r="AG20" s="650"/>
      <c r="AH20" s="663" t="str">
        <f>IF(AND('Mapa final'!$J$14="Alta",'Mapa final'!$N$14="Catastrófico"),CONCATENATE("R",'Mapa final'!$A$14),"")</f>
        <v/>
      </c>
      <c r="AI20" s="664"/>
      <c r="AJ20" s="664" t="e">
        <f>IF(AND('Mapa final'!#REF!="Alta",'Mapa final'!#REF!="Catastrófico"),CONCATENATE("R",'Mapa final'!#REF!),"")</f>
        <v>#REF!</v>
      </c>
      <c r="AK20" s="664"/>
      <c r="AL20" s="664" t="e">
        <f>IF(AND('Mapa final'!#REF!="Alta",'Mapa final'!#REF!="Catastrófico"),CONCATENATE("R",'Mapa final'!#REF!),"")</f>
        <v>#REF!</v>
      </c>
      <c r="AM20" s="665"/>
      <c r="AN20" s="41"/>
      <c r="AO20" s="608" t="s">
        <v>287</v>
      </c>
      <c r="AP20" s="609"/>
      <c r="AQ20" s="609"/>
      <c r="AR20" s="609"/>
      <c r="AS20" s="609"/>
      <c r="AT20" s="610"/>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25">
      <c r="A21" s="41"/>
      <c r="B21" s="597"/>
      <c r="C21" s="597"/>
      <c r="D21" s="598"/>
      <c r="E21" s="638"/>
      <c r="F21" s="639"/>
      <c r="G21" s="639"/>
      <c r="H21" s="639"/>
      <c r="I21" s="639"/>
      <c r="J21" s="651"/>
      <c r="K21" s="652"/>
      <c r="L21" s="652"/>
      <c r="M21" s="652"/>
      <c r="N21" s="652"/>
      <c r="O21" s="666"/>
      <c r="P21" s="651"/>
      <c r="Q21" s="652"/>
      <c r="R21" s="652"/>
      <c r="S21" s="652"/>
      <c r="T21" s="652"/>
      <c r="U21" s="666"/>
      <c r="V21" s="649"/>
      <c r="W21" s="645"/>
      <c r="X21" s="645"/>
      <c r="Y21" s="645"/>
      <c r="Z21" s="645"/>
      <c r="AA21" s="646"/>
      <c r="AB21" s="649"/>
      <c r="AC21" s="645"/>
      <c r="AD21" s="645"/>
      <c r="AE21" s="645"/>
      <c r="AF21" s="645"/>
      <c r="AG21" s="646"/>
      <c r="AH21" s="657"/>
      <c r="AI21" s="658"/>
      <c r="AJ21" s="658"/>
      <c r="AK21" s="658"/>
      <c r="AL21" s="658"/>
      <c r="AM21" s="659"/>
      <c r="AN21" s="41"/>
      <c r="AO21" s="611"/>
      <c r="AP21" s="612"/>
      <c r="AQ21" s="612"/>
      <c r="AR21" s="612"/>
      <c r="AS21" s="612"/>
      <c r="AT21" s="613"/>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25">
      <c r="A22" s="41"/>
      <c r="B22" s="597"/>
      <c r="C22" s="597"/>
      <c r="D22" s="598"/>
      <c r="E22" s="638"/>
      <c r="F22" s="639"/>
      <c r="G22" s="639"/>
      <c r="H22" s="639"/>
      <c r="I22" s="639"/>
      <c r="J22" s="651" t="e">
        <f>IF(AND('Mapa final'!#REF!="Alta",'Mapa final'!#REF!="Leve"),CONCATENATE("R",'Mapa final'!#REF!),"")</f>
        <v>#REF!</v>
      </c>
      <c r="K22" s="652"/>
      <c r="L22" s="652" t="e">
        <f>IF(AND('Mapa final'!#REF!="Alta",'Mapa final'!#REF!="Leve"),CONCATENATE("R",'Mapa final'!#REF!),"")</f>
        <v>#REF!</v>
      </c>
      <c r="M22" s="652"/>
      <c r="N22" s="652" t="e">
        <f>IF(AND('Mapa final'!#REF!="Alta",'Mapa final'!#REF!="Leve"),CONCATENATE("R",'Mapa final'!#REF!),"")</f>
        <v>#REF!</v>
      </c>
      <c r="O22" s="666"/>
      <c r="P22" s="651" t="e">
        <f>IF(AND('Mapa final'!#REF!="Alta",'Mapa final'!#REF!="Menor"),CONCATENATE("R",'Mapa final'!#REF!),"")</f>
        <v>#REF!</v>
      </c>
      <c r="Q22" s="652"/>
      <c r="R22" s="652" t="e">
        <f>IF(AND('Mapa final'!#REF!="Alta",'Mapa final'!#REF!="Menor"),CONCATENATE("R",'Mapa final'!#REF!),"")</f>
        <v>#REF!</v>
      </c>
      <c r="S22" s="652"/>
      <c r="T22" s="652" t="e">
        <f>IF(AND('Mapa final'!#REF!="Alta",'Mapa final'!#REF!="Menor"),CONCATENATE("R",'Mapa final'!#REF!),"")</f>
        <v>#REF!</v>
      </c>
      <c r="U22" s="666"/>
      <c r="V22" s="649" t="e">
        <f>IF(AND('Mapa final'!#REF!="Alta",'Mapa final'!#REF!="Moderado"),CONCATENATE("R",'Mapa final'!#REF!),"")</f>
        <v>#REF!</v>
      </c>
      <c r="W22" s="645"/>
      <c r="X22" s="645" t="e">
        <f>IF(AND('Mapa final'!#REF!="Alta",'Mapa final'!#REF!="Moderado"),CONCATENATE("R",'Mapa final'!#REF!),"")</f>
        <v>#REF!</v>
      </c>
      <c r="Y22" s="645"/>
      <c r="Z22" s="645" t="e">
        <f>IF(AND('Mapa final'!#REF!="Alta",'Mapa final'!#REF!="Moderado"),CONCATENATE("R",'Mapa final'!#REF!),"")</f>
        <v>#REF!</v>
      </c>
      <c r="AA22" s="646"/>
      <c r="AB22" s="649" t="e">
        <f>IF(AND('Mapa final'!#REF!="Alta",'Mapa final'!#REF!="Mayor"),CONCATENATE("R",'Mapa final'!#REF!),"")</f>
        <v>#REF!</v>
      </c>
      <c r="AC22" s="645"/>
      <c r="AD22" s="645" t="e">
        <f>IF(AND('Mapa final'!#REF!="Alta",'Mapa final'!#REF!="Mayor"),CONCATENATE("R",'Mapa final'!#REF!),"")</f>
        <v>#REF!</v>
      </c>
      <c r="AE22" s="645"/>
      <c r="AF22" s="645" t="e">
        <f>IF(AND('Mapa final'!#REF!="Alta",'Mapa final'!#REF!="Mayor"),CONCATENATE("R",'Mapa final'!#REF!),"")</f>
        <v>#REF!</v>
      </c>
      <c r="AG22" s="646"/>
      <c r="AH22" s="657" t="e">
        <f>IF(AND('Mapa final'!#REF!="Alta",'Mapa final'!#REF!="Catastrófico"),CONCATENATE("R",'Mapa final'!#REF!),"")</f>
        <v>#REF!</v>
      </c>
      <c r="AI22" s="658"/>
      <c r="AJ22" s="658" t="e">
        <f>IF(AND('Mapa final'!#REF!="Alta",'Mapa final'!#REF!="Catastrófico"),CONCATENATE("R",'Mapa final'!#REF!),"")</f>
        <v>#REF!</v>
      </c>
      <c r="AK22" s="658"/>
      <c r="AL22" s="658" t="e">
        <f>IF(AND('Mapa final'!#REF!="Alta",'Mapa final'!#REF!="Catastrófico"),CONCATENATE("R",'Mapa final'!#REF!),"")</f>
        <v>#REF!</v>
      </c>
      <c r="AM22" s="659"/>
      <c r="AN22" s="41"/>
      <c r="AO22" s="611"/>
      <c r="AP22" s="612"/>
      <c r="AQ22" s="612"/>
      <c r="AR22" s="612"/>
      <c r="AS22" s="612"/>
      <c r="AT22" s="613"/>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25">
      <c r="A23" s="41"/>
      <c r="B23" s="597"/>
      <c r="C23" s="597"/>
      <c r="D23" s="598"/>
      <c r="E23" s="638"/>
      <c r="F23" s="639"/>
      <c r="G23" s="639"/>
      <c r="H23" s="639"/>
      <c r="I23" s="639"/>
      <c r="J23" s="651"/>
      <c r="K23" s="652"/>
      <c r="L23" s="652"/>
      <c r="M23" s="652"/>
      <c r="N23" s="652"/>
      <c r="O23" s="666"/>
      <c r="P23" s="651"/>
      <c r="Q23" s="652"/>
      <c r="R23" s="652"/>
      <c r="S23" s="652"/>
      <c r="T23" s="652"/>
      <c r="U23" s="666"/>
      <c r="V23" s="649"/>
      <c r="W23" s="645"/>
      <c r="X23" s="645"/>
      <c r="Y23" s="645"/>
      <c r="Z23" s="645"/>
      <c r="AA23" s="646"/>
      <c r="AB23" s="649"/>
      <c r="AC23" s="645"/>
      <c r="AD23" s="645"/>
      <c r="AE23" s="645"/>
      <c r="AF23" s="645"/>
      <c r="AG23" s="646"/>
      <c r="AH23" s="657"/>
      <c r="AI23" s="658"/>
      <c r="AJ23" s="658"/>
      <c r="AK23" s="658"/>
      <c r="AL23" s="658"/>
      <c r="AM23" s="659"/>
      <c r="AN23" s="41"/>
      <c r="AO23" s="611"/>
      <c r="AP23" s="612"/>
      <c r="AQ23" s="612"/>
      <c r="AR23" s="612"/>
      <c r="AS23" s="612"/>
      <c r="AT23" s="613"/>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25">
      <c r="A24" s="41"/>
      <c r="B24" s="597"/>
      <c r="C24" s="597"/>
      <c r="D24" s="598"/>
      <c r="E24" s="638"/>
      <c r="F24" s="639"/>
      <c r="G24" s="639"/>
      <c r="H24" s="639"/>
      <c r="I24" s="639"/>
      <c r="J24" s="651" t="e">
        <f>IF(AND('Mapa final'!#REF!="Alta",'Mapa final'!#REF!="Leve"),CONCATENATE("R",'Mapa final'!#REF!),"")</f>
        <v>#REF!</v>
      </c>
      <c r="K24" s="652"/>
      <c r="L24" s="652" t="e">
        <f>IF(AND('Mapa final'!#REF!="Alta",'Mapa final'!#REF!="Leve"),CONCATENATE("R",'Mapa final'!#REF!),"")</f>
        <v>#REF!</v>
      </c>
      <c r="M24" s="652"/>
      <c r="N24" s="652" t="e">
        <f>IF(AND('Mapa final'!#REF!="Alta",'Mapa final'!#REF!="Leve"),CONCATENATE("R",'Mapa final'!#REF!),"")</f>
        <v>#REF!</v>
      </c>
      <c r="O24" s="666"/>
      <c r="P24" s="651" t="e">
        <f>IF(AND('Mapa final'!#REF!="Alta",'Mapa final'!#REF!="Menor"),CONCATENATE("R",'Mapa final'!#REF!),"")</f>
        <v>#REF!</v>
      </c>
      <c r="Q24" s="652"/>
      <c r="R24" s="652" t="e">
        <f>IF(AND('Mapa final'!#REF!="Alta",'Mapa final'!#REF!="Menor"),CONCATENATE("R",'Mapa final'!#REF!),"")</f>
        <v>#REF!</v>
      </c>
      <c r="S24" s="652"/>
      <c r="T24" s="652" t="e">
        <f>IF(AND('Mapa final'!#REF!="Alta",'Mapa final'!#REF!="Menor"),CONCATENATE("R",'Mapa final'!#REF!),"")</f>
        <v>#REF!</v>
      </c>
      <c r="U24" s="666"/>
      <c r="V24" s="649" t="e">
        <f>IF(AND('Mapa final'!#REF!="Alta",'Mapa final'!#REF!="Moderado"),CONCATENATE("R",'Mapa final'!#REF!),"")</f>
        <v>#REF!</v>
      </c>
      <c r="W24" s="645"/>
      <c r="X24" s="645" t="e">
        <f>IF(AND('Mapa final'!#REF!="Alta",'Mapa final'!#REF!="Moderado"),CONCATENATE("R",'Mapa final'!#REF!),"")</f>
        <v>#REF!</v>
      </c>
      <c r="Y24" s="645"/>
      <c r="Z24" s="645" t="e">
        <f>IF(AND('Mapa final'!#REF!="Alta",'Mapa final'!#REF!="Moderado"),CONCATENATE("R",'Mapa final'!#REF!),"")</f>
        <v>#REF!</v>
      </c>
      <c r="AA24" s="646"/>
      <c r="AB24" s="649" t="e">
        <f>IF(AND('Mapa final'!#REF!="Alta",'Mapa final'!#REF!="Mayor"),CONCATENATE("R",'Mapa final'!#REF!),"")</f>
        <v>#REF!</v>
      </c>
      <c r="AC24" s="645"/>
      <c r="AD24" s="645" t="e">
        <f>IF(AND('Mapa final'!#REF!="Alta",'Mapa final'!#REF!="Mayor"),CONCATENATE("R",'Mapa final'!#REF!),"")</f>
        <v>#REF!</v>
      </c>
      <c r="AE24" s="645"/>
      <c r="AF24" s="645" t="e">
        <f>IF(AND('Mapa final'!#REF!="Alta",'Mapa final'!#REF!="Mayor"),CONCATENATE("R",'Mapa final'!#REF!),"")</f>
        <v>#REF!</v>
      </c>
      <c r="AG24" s="646"/>
      <c r="AH24" s="657" t="e">
        <f>IF(AND('Mapa final'!#REF!="Alta",'Mapa final'!#REF!="Catastrófico"),CONCATENATE("R",'Mapa final'!#REF!),"")</f>
        <v>#REF!</v>
      </c>
      <c r="AI24" s="658"/>
      <c r="AJ24" s="658" t="e">
        <f>IF(AND('Mapa final'!#REF!="Alta",'Mapa final'!#REF!="Catastrófico"),CONCATENATE("R",'Mapa final'!#REF!),"")</f>
        <v>#REF!</v>
      </c>
      <c r="AK24" s="658"/>
      <c r="AL24" s="658" t="e">
        <f>IF(AND('Mapa final'!#REF!="Alta",'Mapa final'!#REF!="Catastrófico"),CONCATENATE("R",'Mapa final'!#REF!),"")</f>
        <v>#REF!</v>
      </c>
      <c r="AM24" s="659"/>
      <c r="AN24" s="41"/>
      <c r="AO24" s="611"/>
      <c r="AP24" s="612"/>
      <c r="AQ24" s="612"/>
      <c r="AR24" s="612"/>
      <c r="AS24" s="612"/>
      <c r="AT24" s="613"/>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25">
      <c r="A25" s="41"/>
      <c r="B25" s="597"/>
      <c r="C25" s="597"/>
      <c r="D25" s="598"/>
      <c r="E25" s="638"/>
      <c r="F25" s="639"/>
      <c r="G25" s="639"/>
      <c r="H25" s="639"/>
      <c r="I25" s="639"/>
      <c r="J25" s="651"/>
      <c r="K25" s="652"/>
      <c r="L25" s="652"/>
      <c r="M25" s="652"/>
      <c r="N25" s="652"/>
      <c r="O25" s="666"/>
      <c r="P25" s="651"/>
      <c r="Q25" s="652"/>
      <c r="R25" s="652"/>
      <c r="S25" s="652"/>
      <c r="T25" s="652"/>
      <c r="U25" s="666"/>
      <c r="V25" s="649"/>
      <c r="W25" s="645"/>
      <c r="X25" s="645"/>
      <c r="Y25" s="645"/>
      <c r="Z25" s="645"/>
      <c r="AA25" s="646"/>
      <c r="AB25" s="649"/>
      <c r="AC25" s="645"/>
      <c r="AD25" s="645"/>
      <c r="AE25" s="645"/>
      <c r="AF25" s="645"/>
      <c r="AG25" s="646"/>
      <c r="AH25" s="657"/>
      <c r="AI25" s="658"/>
      <c r="AJ25" s="658"/>
      <c r="AK25" s="658"/>
      <c r="AL25" s="658"/>
      <c r="AM25" s="659"/>
      <c r="AN25" s="41"/>
      <c r="AO25" s="611"/>
      <c r="AP25" s="612"/>
      <c r="AQ25" s="612"/>
      <c r="AR25" s="612"/>
      <c r="AS25" s="612"/>
      <c r="AT25" s="613"/>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25">
      <c r="A26" s="41"/>
      <c r="B26" s="597"/>
      <c r="C26" s="597"/>
      <c r="D26" s="598"/>
      <c r="E26" s="638"/>
      <c r="F26" s="639"/>
      <c r="G26" s="639"/>
      <c r="H26" s="639"/>
      <c r="I26" s="639"/>
      <c r="J26" s="651" t="e">
        <f>IF(AND('Mapa final'!#REF!="Alta",'Mapa final'!#REF!="Leve"),CONCATENATE("R",'Mapa final'!#REF!),"")</f>
        <v>#REF!</v>
      </c>
      <c r="K26" s="652"/>
      <c r="L26" s="652" t="e">
        <f>IF(AND('Mapa final'!#REF!="Alta",'Mapa final'!#REF!="Leve"),CONCATENATE("R",'Mapa final'!#REF!),"")</f>
        <v>#REF!</v>
      </c>
      <c r="M26" s="652"/>
      <c r="N26" s="652" t="e">
        <f>IF(AND('Mapa final'!#REF!="Alta",'Mapa final'!#REF!="Leve"),CONCATENATE("R",'Mapa final'!#REF!),"")</f>
        <v>#REF!</v>
      </c>
      <c r="O26" s="666"/>
      <c r="P26" s="651" t="e">
        <f>IF(AND('Mapa final'!#REF!="Alta",'Mapa final'!#REF!="Menor"),CONCATENATE("R",'Mapa final'!#REF!),"")</f>
        <v>#REF!</v>
      </c>
      <c r="Q26" s="652"/>
      <c r="R26" s="652" t="e">
        <f>IF(AND('Mapa final'!#REF!="Alta",'Mapa final'!#REF!="Menor"),CONCATENATE("R",'Mapa final'!#REF!),"")</f>
        <v>#REF!</v>
      </c>
      <c r="S26" s="652"/>
      <c r="T26" s="652" t="e">
        <f>IF(AND('Mapa final'!#REF!="Alta",'Mapa final'!#REF!="Menor"),CONCATENATE("R",'Mapa final'!#REF!),"")</f>
        <v>#REF!</v>
      </c>
      <c r="U26" s="666"/>
      <c r="V26" s="649" t="e">
        <f>IF(AND('Mapa final'!#REF!="Alta",'Mapa final'!#REF!="Moderado"),CONCATENATE("R",'Mapa final'!#REF!),"")</f>
        <v>#REF!</v>
      </c>
      <c r="W26" s="645"/>
      <c r="X26" s="645" t="e">
        <f>IF(AND('Mapa final'!#REF!="Alta",'Mapa final'!#REF!="Moderado"),CONCATENATE("R",'Mapa final'!#REF!),"")</f>
        <v>#REF!</v>
      </c>
      <c r="Y26" s="645"/>
      <c r="Z26" s="645" t="e">
        <f>IF(AND('Mapa final'!#REF!="Alta",'Mapa final'!#REF!="Moderado"),CONCATENATE("R",'Mapa final'!#REF!),"")</f>
        <v>#REF!</v>
      </c>
      <c r="AA26" s="646"/>
      <c r="AB26" s="649" t="e">
        <f>IF(AND('Mapa final'!#REF!="Alta",'Mapa final'!#REF!="Mayor"),CONCATENATE("R",'Mapa final'!#REF!),"")</f>
        <v>#REF!</v>
      </c>
      <c r="AC26" s="645"/>
      <c r="AD26" s="645" t="e">
        <f>IF(AND('Mapa final'!#REF!="Alta",'Mapa final'!#REF!="Mayor"),CONCATENATE("R",'Mapa final'!#REF!),"")</f>
        <v>#REF!</v>
      </c>
      <c r="AE26" s="645"/>
      <c r="AF26" s="645" t="e">
        <f>IF(AND('Mapa final'!#REF!="Alta",'Mapa final'!#REF!="Mayor"),CONCATENATE("R",'Mapa final'!#REF!),"")</f>
        <v>#REF!</v>
      </c>
      <c r="AG26" s="646"/>
      <c r="AH26" s="657" t="e">
        <f>IF(AND('Mapa final'!#REF!="Alta",'Mapa final'!#REF!="Catastrófico"),CONCATENATE("R",'Mapa final'!#REF!),"")</f>
        <v>#REF!</v>
      </c>
      <c r="AI26" s="658"/>
      <c r="AJ26" s="658" t="e">
        <f>IF(AND('Mapa final'!#REF!="Alta",'Mapa final'!#REF!="Catastrófico"),CONCATENATE("R",'Mapa final'!#REF!),"")</f>
        <v>#REF!</v>
      </c>
      <c r="AK26" s="658"/>
      <c r="AL26" s="658" t="e">
        <f>IF(AND('Mapa final'!#REF!="Alta",'Mapa final'!#REF!="Catastrófico"),CONCATENATE("R",'Mapa final'!#REF!),"")</f>
        <v>#REF!</v>
      </c>
      <c r="AM26" s="659"/>
      <c r="AN26" s="41"/>
      <c r="AO26" s="611"/>
      <c r="AP26" s="612"/>
      <c r="AQ26" s="612"/>
      <c r="AR26" s="612"/>
      <c r="AS26" s="612"/>
      <c r="AT26" s="613"/>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3">
      <c r="A27" s="41"/>
      <c r="B27" s="597"/>
      <c r="C27" s="597"/>
      <c r="D27" s="598"/>
      <c r="E27" s="641"/>
      <c r="F27" s="642"/>
      <c r="G27" s="642"/>
      <c r="H27" s="642"/>
      <c r="I27" s="642"/>
      <c r="J27" s="667"/>
      <c r="K27" s="668"/>
      <c r="L27" s="668"/>
      <c r="M27" s="668"/>
      <c r="N27" s="668"/>
      <c r="O27" s="669"/>
      <c r="P27" s="667"/>
      <c r="Q27" s="668"/>
      <c r="R27" s="668"/>
      <c r="S27" s="668"/>
      <c r="T27" s="668"/>
      <c r="U27" s="669"/>
      <c r="V27" s="654"/>
      <c r="W27" s="655"/>
      <c r="X27" s="655"/>
      <c r="Y27" s="655"/>
      <c r="Z27" s="655"/>
      <c r="AA27" s="656"/>
      <c r="AB27" s="654"/>
      <c r="AC27" s="655"/>
      <c r="AD27" s="655"/>
      <c r="AE27" s="655"/>
      <c r="AF27" s="655"/>
      <c r="AG27" s="656"/>
      <c r="AH27" s="660"/>
      <c r="AI27" s="661"/>
      <c r="AJ27" s="661"/>
      <c r="AK27" s="661"/>
      <c r="AL27" s="661"/>
      <c r="AM27" s="662"/>
      <c r="AN27" s="41"/>
      <c r="AO27" s="614"/>
      <c r="AP27" s="615"/>
      <c r="AQ27" s="615"/>
      <c r="AR27" s="615"/>
      <c r="AS27" s="615"/>
      <c r="AT27" s="616"/>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25">
      <c r="A28" s="41"/>
      <c r="B28" s="597"/>
      <c r="C28" s="597"/>
      <c r="D28" s="598"/>
      <c r="E28" s="635" t="s">
        <v>288</v>
      </c>
      <c r="F28" s="636"/>
      <c r="G28" s="636"/>
      <c r="H28" s="636"/>
      <c r="I28" s="637"/>
      <c r="J28" s="670" t="str">
        <f>IF(AND('Mapa final'!$J$14="Media",'Mapa final'!$N$14="Leve"),CONCATENATE("R",'Mapa final'!$A$14),"")</f>
        <v/>
      </c>
      <c r="K28" s="671"/>
      <c r="L28" s="671" t="e">
        <f>IF(AND('Mapa final'!#REF!="Media",'Mapa final'!#REF!="Leve"),CONCATENATE("R",'Mapa final'!#REF!),"")</f>
        <v>#REF!</v>
      </c>
      <c r="M28" s="671"/>
      <c r="N28" s="671" t="e">
        <f>IF(AND('Mapa final'!#REF!="Media",'Mapa final'!#REF!="Leve"),CONCATENATE("R",'Mapa final'!#REF!),"")</f>
        <v>#REF!</v>
      </c>
      <c r="O28" s="672"/>
      <c r="P28" s="670" t="str">
        <f>IF(AND('Mapa final'!$J$14="Media",'Mapa final'!$N$14="Menor"),CONCATENATE("R",'Mapa final'!$A$14),"")</f>
        <v/>
      </c>
      <c r="Q28" s="671"/>
      <c r="R28" s="671" t="e">
        <f>IF(AND('Mapa final'!#REF!="Media",'Mapa final'!#REF!="Menor"),CONCATENATE("R",'Mapa final'!#REF!),"")</f>
        <v>#REF!</v>
      </c>
      <c r="S28" s="671"/>
      <c r="T28" s="671" t="e">
        <f>IF(AND('Mapa final'!#REF!="Media",'Mapa final'!#REF!="Menor"),CONCATENATE("R",'Mapa final'!#REF!),"")</f>
        <v>#REF!</v>
      </c>
      <c r="U28" s="672"/>
      <c r="V28" s="670" t="str">
        <f>IF(AND('Mapa final'!$J$14="Media",'Mapa final'!$N$14="Moderado"),CONCATENATE("R",'Mapa final'!$A$14),"")</f>
        <v/>
      </c>
      <c r="W28" s="671"/>
      <c r="X28" s="671" t="e">
        <f>IF(AND('Mapa final'!#REF!="Media",'Mapa final'!#REF!="Moderado"),CONCATENATE("R",'Mapa final'!#REF!),"")</f>
        <v>#REF!</v>
      </c>
      <c r="Y28" s="671"/>
      <c r="Z28" s="671" t="e">
        <f>IF(AND('Mapa final'!#REF!="Media",'Mapa final'!#REF!="Moderado"),CONCATENATE("R",'Mapa final'!#REF!),"")</f>
        <v>#REF!</v>
      </c>
      <c r="AA28" s="672"/>
      <c r="AB28" s="647" t="str">
        <f>IF(AND('Mapa final'!$J$14="Media",'Mapa final'!$N$14="Mayor"),CONCATENATE("R",'Mapa final'!$A$14),"")</f>
        <v/>
      </c>
      <c r="AC28" s="648"/>
      <c r="AD28" s="648" t="e">
        <f>IF(AND('Mapa final'!#REF!="Media",'Mapa final'!#REF!="Mayor"),CONCATENATE("R",'Mapa final'!#REF!),"")</f>
        <v>#REF!</v>
      </c>
      <c r="AE28" s="648"/>
      <c r="AF28" s="648" t="e">
        <f>IF(AND('Mapa final'!#REF!="Media",'Mapa final'!#REF!="Mayor"),CONCATENATE("R",'Mapa final'!#REF!),"")</f>
        <v>#REF!</v>
      </c>
      <c r="AG28" s="650"/>
      <c r="AH28" s="663" t="str">
        <f>IF(AND('Mapa final'!$J$14="Media",'Mapa final'!$N$14="Catastrófico"),CONCATENATE("R",'Mapa final'!$A$14),"")</f>
        <v/>
      </c>
      <c r="AI28" s="664"/>
      <c r="AJ28" s="664" t="e">
        <f>IF(AND('Mapa final'!#REF!="Media",'Mapa final'!#REF!="Catastrófico"),CONCATENATE("R",'Mapa final'!#REF!),"")</f>
        <v>#REF!</v>
      </c>
      <c r="AK28" s="664"/>
      <c r="AL28" s="664" t="e">
        <f>IF(AND('Mapa final'!#REF!="Media",'Mapa final'!#REF!="Catastrófico"),CONCATENATE("R",'Mapa final'!#REF!),"")</f>
        <v>#REF!</v>
      </c>
      <c r="AM28" s="665"/>
      <c r="AN28" s="41"/>
      <c r="AO28" s="617" t="s">
        <v>209</v>
      </c>
      <c r="AP28" s="618"/>
      <c r="AQ28" s="618"/>
      <c r="AR28" s="618"/>
      <c r="AS28" s="618"/>
      <c r="AT28" s="619"/>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25">
      <c r="A29" s="41"/>
      <c r="B29" s="597"/>
      <c r="C29" s="597"/>
      <c r="D29" s="598"/>
      <c r="E29" s="638"/>
      <c r="F29" s="639"/>
      <c r="G29" s="639"/>
      <c r="H29" s="639"/>
      <c r="I29" s="640"/>
      <c r="J29" s="651"/>
      <c r="K29" s="652"/>
      <c r="L29" s="652"/>
      <c r="M29" s="652"/>
      <c r="N29" s="652"/>
      <c r="O29" s="666"/>
      <c r="P29" s="651"/>
      <c r="Q29" s="652"/>
      <c r="R29" s="652"/>
      <c r="S29" s="652"/>
      <c r="T29" s="652"/>
      <c r="U29" s="666"/>
      <c r="V29" s="651"/>
      <c r="W29" s="652"/>
      <c r="X29" s="652"/>
      <c r="Y29" s="652"/>
      <c r="Z29" s="652"/>
      <c r="AA29" s="666"/>
      <c r="AB29" s="649"/>
      <c r="AC29" s="645"/>
      <c r="AD29" s="645"/>
      <c r="AE29" s="645"/>
      <c r="AF29" s="645"/>
      <c r="AG29" s="646"/>
      <c r="AH29" s="657"/>
      <c r="AI29" s="658"/>
      <c r="AJ29" s="658"/>
      <c r="AK29" s="658"/>
      <c r="AL29" s="658"/>
      <c r="AM29" s="659"/>
      <c r="AN29" s="41"/>
      <c r="AO29" s="620"/>
      <c r="AP29" s="621"/>
      <c r="AQ29" s="621"/>
      <c r="AR29" s="621"/>
      <c r="AS29" s="621"/>
      <c r="AT29" s="622"/>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25">
      <c r="A30" s="41"/>
      <c r="B30" s="597"/>
      <c r="C30" s="597"/>
      <c r="D30" s="598"/>
      <c r="E30" s="638"/>
      <c r="F30" s="639"/>
      <c r="G30" s="639"/>
      <c r="H30" s="639"/>
      <c r="I30" s="640"/>
      <c r="J30" s="651" t="e">
        <f>IF(AND('Mapa final'!#REF!="Media",'Mapa final'!#REF!="Leve"),CONCATENATE("R",'Mapa final'!#REF!),"")</f>
        <v>#REF!</v>
      </c>
      <c r="K30" s="652"/>
      <c r="L30" s="652" t="e">
        <f>IF(AND('Mapa final'!#REF!="Media",'Mapa final'!#REF!="Leve"),CONCATENATE("R",'Mapa final'!#REF!),"")</f>
        <v>#REF!</v>
      </c>
      <c r="M30" s="652"/>
      <c r="N30" s="652" t="e">
        <f>IF(AND('Mapa final'!#REF!="Media",'Mapa final'!#REF!="Leve"),CONCATENATE("R",'Mapa final'!#REF!),"")</f>
        <v>#REF!</v>
      </c>
      <c r="O30" s="666"/>
      <c r="P30" s="651" t="e">
        <f>IF(AND('Mapa final'!#REF!="Media",'Mapa final'!#REF!="Menor"),CONCATENATE("R",'Mapa final'!#REF!),"")</f>
        <v>#REF!</v>
      </c>
      <c r="Q30" s="652"/>
      <c r="R30" s="652" t="e">
        <f>IF(AND('Mapa final'!#REF!="Media",'Mapa final'!#REF!="Menor"),CONCATENATE("R",'Mapa final'!#REF!),"")</f>
        <v>#REF!</v>
      </c>
      <c r="S30" s="652"/>
      <c r="T30" s="652" t="e">
        <f>IF(AND('Mapa final'!#REF!="Media",'Mapa final'!#REF!="Menor"),CONCATENATE("R",'Mapa final'!#REF!),"")</f>
        <v>#REF!</v>
      </c>
      <c r="U30" s="666"/>
      <c r="V30" s="651" t="e">
        <f>IF(AND('Mapa final'!#REF!="Media",'Mapa final'!#REF!="Moderado"),CONCATENATE("R",'Mapa final'!#REF!),"")</f>
        <v>#REF!</v>
      </c>
      <c r="W30" s="652"/>
      <c r="X30" s="652" t="e">
        <f>IF(AND('Mapa final'!#REF!="Media",'Mapa final'!#REF!="Moderado"),CONCATENATE("R",'Mapa final'!#REF!),"")</f>
        <v>#REF!</v>
      </c>
      <c r="Y30" s="652"/>
      <c r="Z30" s="652" t="e">
        <f>IF(AND('Mapa final'!#REF!="Media",'Mapa final'!#REF!="Moderado"),CONCATENATE("R",'Mapa final'!#REF!),"")</f>
        <v>#REF!</v>
      </c>
      <c r="AA30" s="666"/>
      <c r="AB30" s="649" t="e">
        <f>IF(AND('Mapa final'!#REF!="Media",'Mapa final'!#REF!="Mayor"),CONCATENATE("R",'Mapa final'!#REF!),"")</f>
        <v>#REF!</v>
      </c>
      <c r="AC30" s="645"/>
      <c r="AD30" s="645" t="e">
        <f>IF(AND('Mapa final'!#REF!="Media",'Mapa final'!#REF!="Mayor"),CONCATENATE("R",'Mapa final'!#REF!),"")</f>
        <v>#REF!</v>
      </c>
      <c r="AE30" s="645"/>
      <c r="AF30" s="645" t="e">
        <f>IF(AND('Mapa final'!#REF!="Media",'Mapa final'!#REF!="Mayor"),CONCATENATE("R",'Mapa final'!#REF!),"")</f>
        <v>#REF!</v>
      </c>
      <c r="AG30" s="646"/>
      <c r="AH30" s="657" t="e">
        <f>IF(AND('Mapa final'!#REF!="Media",'Mapa final'!#REF!="Catastrófico"),CONCATENATE("R",'Mapa final'!#REF!),"")</f>
        <v>#REF!</v>
      </c>
      <c r="AI30" s="658"/>
      <c r="AJ30" s="658" t="e">
        <f>IF(AND('Mapa final'!#REF!="Media",'Mapa final'!#REF!="Catastrófico"),CONCATENATE("R",'Mapa final'!#REF!),"")</f>
        <v>#REF!</v>
      </c>
      <c r="AK30" s="658"/>
      <c r="AL30" s="658" t="e">
        <f>IF(AND('Mapa final'!#REF!="Media",'Mapa final'!#REF!="Catastrófico"),CONCATENATE("R",'Mapa final'!#REF!),"")</f>
        <v>#REF!</v>
      </c>
      <c r="AM30" s="659"/>
      <c r="AN30" s="41"/>
      <c r="AO30" s="620"/>
      <c r="AP30" s="621"/>
      <c r="AQ30" s="621"/>
      <c r="AR30" s="621"/>
      <c r="AS30" s="621"/>
      <c r="AT30" s="622"/>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25">
      <c r="A31" s="41"/>
      <c r="B31" s="597"/>
      <c r="C31" s="597"/>
      <c r="D31" s="598"/>
      <c r="E31" s="638"/>
      <c r="F31" s="639"/>
      <c r="G31" s="639"/>
      <c r="H31" s="639"/>
      <c r="I31" s="640"/>
      <c r="J31" s="651"/>
      <c r="K31" s="652"/>
      <c r="L31" s="652"/>
      <c r="M31" s="652"/>
      <c r="N31" s="652"/>
      <c r="O31" s="666"/>
      <c r="P31" s="651"/>
      <c r="Q31" s="652"/>
      <c r="R31" s="652"/>
      <c r="S31" s="652"/>
      <c r="T31" s="652"/>
      <c r="U31" s="666"/>
      <c r="V31" s="651"/>
      <c r="W31" s="652"/>
      <c r="X31" s="652"/>
      <c r="Y31" s="652"/>
      <c r="Z31" s="652"/>
      <c r="AA31" s="666"/>
      <c r="AB31" s="649"/>
      <c r="AC31" s="645"/>
      <c r="AD31" s="645"/>
      <c r="AE31" s="645"/>
      <c r="AF31" s="645"/>
      <c r="AG31" s="646"/>
      <c r="AH31" s="657"/>
      <c r="AI31" s="658"/>
      <c r="AJ31" s="658"/>
      <c r="AK31" s="658"/>
      <c r="AL31" s="658"/>
      <c r="AM31" s="659"/>
      <c r="AN31" s="41"/>
      <c r="AO31" s="620"/>
      <c r="AP31" s="621"/>
      <c r="AQ31" s="621"/>
      <c r="AR31" s="621"/>
      <c r="AS31" s="621"/>
      <c r="AT31" s="622"/>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25">
      <c r="A32" s="41"/>
      <c r="B32" s="597"/>
      <c r="C32" s="597"/>
      <c r="D32" s="598"/>
      <c r="E32" s="638"/>
      <c r="F32" s="639"/>
      <c r="G32" s="639"/>
      <c r="H32" s="639"/>
      <c r="I32" s="640"/>
      <c r="J32" s="651" t="e">
        <f>IF(AND('Mapa final'!#REF!="Media",'Mapa final'!#REF!="Leve"),CONCATENATE("R",'Mapa final'!#REF!),"")</f>
        <v>#REF!</v>
      </c>
      <c r="K32" s="652"/>
      <c r="L32" s="652" t="e">
        <f>IF(AND('Mapa final'!#REF!="Media",'Mapa final'!#REF!="Leve"),CONCATENATE("R",'Mapa final'!#REF!),"")</f>
        <v>#REF!</v>
      </c>
      <c r="M32" s="652"/>
      <c r="N32" s="652" t="e">
        <f>IF(AND('Mapa final'!#REF!="Media",'Mapa final'!#REF!="Leve"),CONCATENATE("R",'Mapa final'!#REF!),"")</f>
        <v>#REF!</v>
      </c>
      <c r="O32" s="666"/>
      <c r="P32" s="651" t="e">
        <f>IF(AND('Mapa final'!#REF!="Media",'Mapa final'!#REF!="Menor"),CONCATENATE("R",'Mapa final'!#REF!),"")</f>
        <v>#REF!</v>
      </c>
      <c r="Q32" s="652"/>
      <c r="R32" s="652" t="e">
        <f>IF(AND('Mapa final'!#REF!="Media",'Mapa final'!#REF!="Menor"),CONCATENATE("R",'Mapa final'!#REF!),"")</f>
        <v>#REF!</v>
      </c>
      <c r="S32" s="652"/>
      <c r="T32" s="652" t="e">
        <f>IF(AND('Mapa final'!#REF!="Media",'Mapa final'!#REF!="Menor"),CONCATENATE("R",'Mapa final'!#REF!),"")</f>
        <v>#REF!</v>
      </c>
      <c r="U32" s="666"/>
      <c r="V32" s="651" t="e">
        <f>IF(AND('Mapa final'!#REF!="Media",'Mapa final'!#REF!="Moderado"),CONCATENATE("R",'Mapa final'!#REF!),"")</f>
        <v>#REF!</v>
      </c>
      <c r="W32" s="652"/>
      <c r="X32" s="652" t="e">
        <f>IF(AND('Mapa final'!#REF!="Media",'Mapa final'!#REF!="Moderado"),CONCATENATE("R",'Mapa final'!#REF!),"")</f>
        <v>#REF!</v>
      </c>
      <c r="Y32" s="652"/>
      <c r="Z32" s="652" t="e">
        <f>IF(AND('Mapa final'!#REF!="Media",'Mapa final'!#REF!="Moderado"),CONCATENATE("R",'Mapa final'!#REF!),"")</f>
        <v>#REF!</v>
      </c>
      <c r="AA32" s="666"/>
      <c r="AB32" s="649" t="e">
        <f>IF(AND('Mapa final'!#REF!="Media",'Mapa final'!#REF!="Mayor"),CONCATENATE("R",'Mapa final'!#REF!),"")</f>
        <v>#REF!</v>
      </c>
      <c r="AC32" s="645"/>
      <c r="AD32" s="645" t="e">
        <f>IF(AND('Mapa final'!#REF!="Media",'Mapa final'!#REF!="Mayor"),CONCATENATE("R",'Mapa final'!#REF!),"")</f>
        <v>#REF!</v>
      </c>
      <c r="AE32" s="645"/>
      <c r="AF32" s="645" t="e">
        <f>IF(AND('Mapa final'!#REF!="Media",'Mapa final'!#REF!="Mayor"),CONCATENATE("R",'Mapa final'!#REF!),"")</f>
        <v>#REF!</v>
      </c>
      <c r="AG32" s="646"/>
      <c r="AH32" s="657" t="e">
        <f>IF(AND('Mapa final'!#REF!="Media",'Mapa final'!#REF!="Catastrófico"),CONCATENATE("R",'Mapa final'!#REF!),"")</f>
        <v>#REF!</v>
      </c>
      <c r="AI32" s="658"/>
      <c r="AJ32" s="658" t="e">
        <f>IF(AND('Mapa final'!#REF!="Media",'Mapa final'!#REF!="Catastrófico"),CONCATENATE("R",'Mapa final'!#REF!),"")</f>
        <v>#REF!</v>
      </c>
      <c r="AK32" s="658"/>
      <c r="AL32" s="658" t="e">
        <f>IF(AND('Mapa final'!#REF!="Media",'Mapa final'!#REF!="Catastrófico"),CONCATENATE("R",'Mapa final'!#REF!),"")</f>
        <v>#REF!</v>
      </c>
      <c r="AM32" s="659"/>
      <c r="AN32" s="41"/>
      <c r="AO32" s="620"/>
      <c r="AP32" s="621"/>
      <c r="AQ32" s="621"/>
      <c r="AR32" s="621"/>
      <c r="AS32" s="621"/>
      <c r="AT32" s="622"/>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25">
      <c r="A33" s="41"/>
      <c r="B33" s="597"/>
      <c r="C33" s="597"/>
      <c r="D33" s="598"/>
      <c r="E33" s="638"/>
      <c r="F33" s="639"/>
      <c r="G33" s="639"/>
      <c r="H33" s="639"/>
      <c r="I33" s="640"/>
      <c r="J33" s="651"/>
      <c r="K33" s="652"/>
      <c r="L33" s="652"/>
      <c r="M33" s="652"/>
      <c r="N33" s="652"/>
      <c r="O33" s="666"/>
      <c r="P33" s="651"/>
      <c r="Q33" s="652"/>
      <c r="R33" s="652"/>
      <c r="S33" s="652"/>
      <c r="T33" s="652"/>
      <c r="U33" s="666"/>
      <c r="V33" s="651"/>
      <c r="W33" s="652"/>
      <c r="X33" s="652"/>
      <c r="Y33" s="652"/>
      <c r="Z33" s="652"/>
      <c r="AA33" s="666"/>
      <c r="AB33" s="649"/>
      <c r="AC33" s="645"/>
      <c r="AD33" s="645"/>
      <c r="AE33" s="645"/>
      <c r="AF33" s="645"/>
      <c r="AG33" s="646"/>
      <c r="AH33" s="657"/>
      <c r="AI33" s="658"/>
      <c r="AJ33" s="658"/>
      <c r="AK33" s="658"/>
      <c r="AL33" s="658"/>
      <c r="AM33" s="659"/>
      <c r="AN33" s="41"/>
      <c r="AO33" s="620"/>
      <c r="AP33" s="621"/>
      <c r="AQ33" s="621"/>
      <c r="AR33" s="621"/>
      <c r="AS33" s="621"/>
      <c r="AT33" s="622"/>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25">
      <c r="A34" s="41"/>
      <c r="B34" s="597"/>
      <c r="C34" s="597"/>
      <c r="D34" s="598"/>
      <c r="E34" s="638"/>
      <c r="F34" s="639"/>
      <c r="G34" s="639"/>
      <c r="H34" s="639"/>
      <c r="I34" s="640"/>
      <c r="J34" s="651" t="e">
        <f>IF(AND('Mapa final'!#REF!="Media",'Mapa final'!#REF!="Leve"),CONCATENATE("R",'Mapa final'!#REF!),"")</f>
        <v>#REF!</v>
      </c>
      <c r="K34" s="652"/>
      <c r="L34" s="652" t="e">
        <f>IF(AND('Mapa final'!#REF!="Media",'Mapa final'!#REF!="Leve"),CONCATENATE("R",'Mapa final'!#REF!),"")</f>
        <v>#REF!</v>
      </c>
      <c r="M34" s="652"/>
      <c r="N34" s="652" t="e">
        <f>IF(AND('Mapa final'!#REF!="Media",'Mapa final'!#REF!="Leve"),CONCATENATE("R",'Mapa final'!#REF!),"")</f>
        <v>#REF!</v>
      </c>
      <c r="O34" s="666"/>
      <c r="P34" s="651" t="e">
        <f>IF(AND('Mapa final'!#REF!="Media",'Mapa final'!#REF!="Menor"),CONCATENATE("R",'Mapa final'!#REF!),"")</f>
        <v>#REF!</v>
      </c>
      <c r="Q34" s="652"/>
      <c r="R34" s="652" t="e">
        <f>IF(AND('Mapa final'!#REF!="Media",'Mapa final'!#REF!="Menor"),CONCATENATE("R",'Mapa final'!#REF!),"")</f>
        <v>#REF!</v>
      </c>
      <c r="S34" s="652"/>
      <c r="T34" s="652" t="e">
        <f>IF(AND('Mapa final'!#REF!="Media",'Mapa final'!#REF!="Menor"),CONCATENATE("R",'Mapa final'!#REF!),"")</f>
        <v>#REF!</v>
      </c>
      <c r="U34" s="666"/>
      <c r="V34" s="651" t="e">
        <f>IF(AND('Mapa final'!#REF!="Media",'Mapa final'!#REF!="Moderado"),CONCATENATE("R",'Mapa final'!#REF!),"")</f>
        <v>#REF!</v>
      </c>
      <c r="W34" s="652"/>
      <c r="X34" s="652" t="e">
        <f>IF(AND('Mapa final'!#REF!="Media",'Mapa final'!#REF!="Moderado"),CONCATENATE("R",'Mapa final'!#REF!),"")</f>
        <v>#REF!</v>
      </c>
      <c r="Y34" s="652"/>
      <c r="Z34" s="652" t="e">
        <f>IF(AND('Mapa final'!#REF!="Media",'Mapa final'!#REF!="Moderado"),CONCATENATE("R",'Mapa final'!#REF!),"")</f>
        <v>#REF!</v>
      </c>
      <c r="AA34" s="666"/>
      <c r="AB34" s="649" t="e">
        <f>IF(AND('Mapa final'!#REF!="Media",'Mapa final'!#REF!="Mayor"),CONCATENATE("R",'Mapa final'!#REF!),"")</f>
        <v>#REF!</v>
      </c>
      <c r="AC34" s="645"/>
      <c r="AD34" s="645" t="e">
        <f>IF(AND('Mapa final'!#REF!="Media",'Mapa final'!#REF!="Mayor"),CONCATENATE("R",'Mapa final'!#REF!),"")</f>
        <v>#REF!</v>
      </c>
      <c r="AE34" s="645"/>
      <c r="AF34" s="645" t="e">
        <f>IF(AND('Mapa final'!#REF!="Media",'Mapa final'!#REF!="Mayor"),CONCATENATE("R",'Mapa final'!#REF!),"")</f>
        <v>#REF!</v>
      </c>
      <c r="AG34" s="646"/>
      <c r="AH34" s="657" t="e">
        <f>IF(AND('Mapa final'!#REF!="Media",'Mapa final'!#REF!="Catastrófico"),CONCATENATE("R",'Mapa final'!#REF!),"")</f>
        <v>#REF!</v>
      </c>
      <c r="AI34" s="658"/>
      <c r="AJ34" s="658" t="e">
        <f>IF(AND('Mapa final'!#REF!="Media",'Mapa final'!#REF!="Catastrófico"),CONCATENATE("R",'Mapa final'!#REF!),"")</f>
        <v>#REF!</v>
      </c>
      <c r="AK34" s="658"/>
      <c r="AL34" s="658" t="e">
        <f>IF(AND('Mapa final'!#REF!="Media",'Mapa final'!#REF!="Catastrófico"),CONCATENATE("R",'Mapa final'!#REF!),"")</f>
        <v>#REF!</v>
      </c>
      <c r="AM34" s="659"/>
      <c r="AN34" s="41"/>
      <c r="AO34" s="620"/>
      <c r="AP34" s="621"/>
      <c r="AQ34" s="621"/>
      <c r="AR34" s="621"/>
      <c r="AS34" s="621"/>
      <c r="AT34" s="622"/>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5.75" thickBot="1" x14ac:dyDescent="0.3">
      <c r="A35" s="41"/>
      <c r="B35" s="597"/>
      <c r="C35" s="597"/>
      <c r="D35" s="598"/>
      <c r="E35" s="641"/>
      <c r="F35" s="642"/>
      <c r="G35" s="642"/>
      <c r="H35" s="642"/>
      <c r="I35" s="643"/>
      <c r="J35" s="651"/>
      <c r="K35" s="652"/>
      <c r="L35" s="652"/>
      <c r="M35" s="652"/>
      <c r="N35" s="652"/>
      <c r="O35" s="666"/>
      <c r="P35" s="667"/>
      <c r="Q35" s="668"/>
      <c r="R35" s="668"/>
      <c r="S35" s="668"/>
      <c r="T35" s="668"/>
      <c r="U35" s="669"/>
      <c r="V35" s="667"/>
      <c r="W35" s="668"/>
      <c r="X35" s="668"/>
      <c r="Y35" s="668"/>
      <c r="Z35" s="668"/>
      <c r="AA35" s="669"/>
      <c r="AB35" s="654"/>
      <c r="AC35" s="655"/>
      <c r="AD35" s="655"/>
      <c r="AE35" s="655"/>
      <c r="AF35" s="655"/>
      <c r="AG35" s="656"/>
      <c r="AH35" s="660"/>
      <c r="AI35" s="661"/>
      <c r="AJ35" s="661"/>
      <c r="AK35" s="661"/>
      <c r="AL35" s="661"/>
      <c r="AM35" s="662"/>
      <c r="AN35" s="41"/>
      <c r="AO35" s="623"/>
      <c r="AP35" s="624"/>
      <c r="AQ35" s="624"/>
      <c r="AR35" s="624"/>
      <c r="AS35" s="624"/>
      <c r="AT35" s="625"/>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25">
      <c r="A36" s="41"/>
      <c r="B36" s="597"/>
      <c r="C36" s="597"/>
      <c r="D36" s="598"/>
      <c r="E36" s="635" t="s">
        <v>289</v>
      </c>
      <c r="F36" s="636"/>
      <c r="G36" s="636"/>
      <c r="H36" s="636"/>
      <c r="I36" s="636"/>
      <c r="J36" s="679" t="str">
        <f>IF(AND('Mapa final'!$J$14="Baja",'Mapa final'!$N$14="Leve"),CONCATENATE("R",'Mapa final'!$A$14),"")</f>
        <v/>
      </c>
      <c r="K36" s="680"/>
      <c r="L36" s="680" t="e">
        <f>IF(AND('Mapa final'!#REF!="Baja",'Mapa final'!#REF!="Leve"),CONCATENATE("R",'Mapa final'!#REF!),"")</f>
        <v>#REF!</v>
      </c>
      <c r="M36" s="680"/>
      <c r="N36" s="680" t="e">
        <f>IF(AND('Mapa final'!#REF!="Baja",'Mapa final'!#REF!="Leve"),CONCATENATE("R",'Mapa final'!#REF!),"")</f>
        <v>#REF!</v>
      </c>
      <c r="O36" s="681"/>
      <c r="P36" s="671" t="str">
        <f>IF(AND('Mapa final'!$J$14="Baja",'Mapa final'!$N$14="Menor"),CONCATENATE("R",'Mapa final'!$A$14),"")</f>
        <v/>
      </c>
      <c r="Q36" s="671"/>
      <c r="R36" s="671" t="e">
        <f>IF(AND('Mapa final'!#REF!="Baja",'Mapa final'!#REF!="Menor"),CONCATENATE("R",'Mapa final'!#REF!),"")</f>
        <v>#REF!</v>
      </c>
      <c r="S36" s="671"/>
      <c r="T36" s="671" t="e">
        <f>IF(AND('Mapa final'!#REF!="Baja",'Mapa final'!#REF!="Menor"),CONCATENATE("R",'Mapa final'!#REF!),"")</f>
        <v>#REF!</v>
      </c>
      <c r="U36" s="672"/>
      <c r="V36" s="670" t="str">
        <f>IF(AND('Mapa final'!$J$14="Baja",'Mapa final'!$N$14="Moderado"),CONCATENATE("R",'Mapa final'!$A$14),"")</f>
        <v/>
      </c>
      <c r="W36" s="671"/>
      <c r="X36" s="671" t="e">
        <f>IF(AND('Mapa final'!#REF!="Baja",'Mapa final'!#REF!="Moderado"),CONCATENATE("R",'Mapa final'!#REF!),"")</f>
        <v>#REF!</v>
      </c>
      <c r="Y36" s="671"/>
      <c r="Z36" s="671" t="e">
        <f>IF(AND('Mapa final'!#REF!="Baja",'Mapa final'!#REF!="Moderado"),CONCATENATE("R",'Mapa final'!#REF!),"")</f>
        <v>#REF!</v>
      </c>
      <c r="AA36" s="672"/>
      <c r="AB36" s="647" t="str">
        <f>IF(AND('Mapa final'!$J$14="Baja",'Mapa final'!$N$14="Mayor"),CONCATENATE("R",'Mapa final'!$A$14),"")</f>
        <v/>
      </c>
      <c r="AC36" s="648"/>
      <c r="AD36" s="648" t="e">
        <f>IF(AND('Mapa final'!#REF!="Baja",'Mapa final'!#REF!="Mayor"),CONCATENATE("R",'Mapa final'!#REF!),"")</f>
        <v>#REF!</v>
      </c>
      <c r="AE36" s="648"/>
      <c r="AF36" s="648" t="e">
        <f>IF(AND('Mapa final'!#REF!="Baja",'Mapa final'!#REF!="Mayor"),CONCATENATE("R",'Mapa final'!#REF!),"")</f>
        <v>#REF!</v>
      </c>
      <c r="AG36" s="650"/>
      <c r="AH36" s="663" t="str">
        <f>IF(AND('Mapa final'!$J$14="Baja",'Mapa final'!$N$14="Catastrófico"),CONCATENATE("R",'Mapa final'!$A$14),"")</f>
        <v/>
      </c>
      <c r="AI36" s="664"/>
      <c r="AJ36" s="664" t="e">
        <f>IF(AND('Mapa final'!#REF!="Baja",'Mapa final'!#REF!="Catastrófico"),CONCATENATE("R",'Mapa final'!#REF!),"")</f>
        <v>#REF!</v>
      </c>
      <c r="AK36" s="664"/>
      <c r="AL36" s="664" t="e">
        <f>IF(AND('Mapa final'!#REF!="Baja",'Mapa final'!#REF!="Catastrófico"),CONCATENATE("R",'Mapa final'!#REF!),"")</f>
        <v>#REF!</v>
      </c>
      <c r="AM36" s="665"/>
      <c r="AN36" s="41"/>
      <c r="AO36" s="626" t="s">
        <v>290</v>
      </c>
      <c r="AP36" s="627"/>
      <c r="AQ36" s="627"/>
      <c r="AR36" s="627"/>
      <c r="AS36" s="627"/>
      <c r="AT36" s="628"/>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25">
      <c r="A37" s="41"/>
      <c r="B37" s="597"/>
      <c r="C37" s="597"/>
      <c r="D37" s="598"/>
      <c r="E37" s="638"/>
      <c r="F37" s="639"/>
      <c r="G37" s="639"/>
      <c r="H37" s="639"/>
      <c r="I37" s="639"/>
      <c r="J37" s="675"/>
      <c r="K37" s="673"/>
      <c r="L37" s="673"/>
      <c r="M37" s="673"/>
      <c r="N37" s="673"/>
      <c r="O37" s="674"/>
      <c r="P37" s="652"/>
      <c r="Q37" s="652"/>
      <c r="R37" s="652"/>
      <c r="S37" s="652"/>
      <c r="T37" s="652"/>
      <c r="U37" s="666"/>
      <c r="V37" s="651"/>
      <c r="W37" s="652"/>
      <c r="X37" s="652"/>
      <c r="Y37" s="652"/>
      <c r="Z37" s="652"/>
      <c r="AA37" s="666"/>
      <c r="AB37" s="649"/>
      <c r="AC37" s="645"/>
      <c r="AD37" s="645"/>
      <c r="AE37" s="645"/>
      <c r="AF37" s="645"/>
      <c r="AG37" s="646"/>
      <c r="AH37" s="657"/>
      <c r="AI37" s="658"/>
      <c r="AJ37" s="658"/>
      <c r="AK37" s="658"/>
      <c r="AL37" s="658"/>
      <c r="AM37" s="659"/>
      <c r="AN37" s="41"/>
      <c r="AO37" s="629"/>
      <c r="AP37" s="630"/>
      <c r="AQ37" s="630"/>
      <c r="AR37" s="630"/>
      <c r="AS37" s="630"/>
      <c r="AT37" s="631"/>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25">
      <c r="A38" s="41"/>
      <c r="B38" s="597"/>
      <c r="C38" s="597"/>
      <c r="D38" s="598"/>
      <c r="E38" s="638"/>
      <c r="F38" s="639"/>
      <c r="G38" s="639"/>
      <c r="H38" s="639"/>
      <c r="I38" s="639"/>
      <c r="J38" s="675" t="e">
        <f>IF(AND('Mapa final'!#REF!="Baja",'Mapa final'!#REF!="Leve"),CONCATENATE("R",'Mapa final'!#REF!),"")</f>
        <v>#REF!</v>
      </c>
      <c r="K38" s="673"/>
      <c r="L38" s="673" t="e">
        <f>IF(AND('Mapa final'!#REF!="Baja",'Mapa final'!#REF!="Leve"),CONCATENATE("R",'Mapa final'!#REF!),"")</f>
        <v>#REF!</v>
      </c>
      <c r="M38" s="673"/>
      <c r="N38" s="673" t="e">
        <f>IF(AND('Mapa final'!#REF!="Baja",'Mapa final'!#REF!="Leve"),CONCATENATE("R",'Mapa final'!#REF!),"")</f>
        <v>#REF!</v>
      </c>
      <c r="O38" s="674"/>
      <c r="P38" s="652" t="e">
        <f>IF(AND('Mapa final'!#REF!="Baja",'Mapa final'!#REF!="Menor"),CONCATENATE("R",'Mapa final'!#REF!),"")</f>
        <v>#REF!</v>
      </c>
      <c r="Q38" s="652"/>
      <c r="R38" s="652" t="e">
        <f>IF(AND('Mapa final'!#REF!="Baja",'Mapa final'!#REF!="Menor"),CONCATENATE("R",'Mapa final'!#REF!),"")</f>
        <v>#REF!</v>
      </c>
      <c r="S38" s="652"/>
      <c r="T38" s="652" t="e">
        <f>IF(AND('Mapa final'!#REF!="Baja",'Mapa final'!#REF!="Menor"),CONCATENATE("R",'Mapa final'!#REF!),"")</f>
        <v>#REF!</v>
      </c>
      <c r="U38" s="666"/>
      <c r="V38" s="651" t="e">
        <f>IF(AND('Mapa final'!#REF!="Baja",'Mapa final'!#REF!="Moderado"),CONCATENATE("R",'Mapa final'!#REF!),"")</f>
        <v>#REF!</v>
      </c>
      <c r="W38" s="652"/>
      <c r="X38" s="652" t="e">
        <f>IF(AND('Mapa final'!#REF!="Baja",'Mapa final'!#REF!="Moderado"),CONCATENATE("R",'Mapa final'!#REF!),"")</f>
        <v>#REF!</v>
      </c>
      <c r="Y38" s="652"/>
      <c r="Z38" s="652" t="e">
        <f>IF(AND('Mapa final'!#REF!="Baja",'Mapa final'!#REF!="Moderado"),CONCATENATE("R",'Mapa final'!#REF!),"")</f>
        <v>#REF!</v>
      </c>
      <c r="AA38" s="666"/>
      <c r="AB38" s="649" t="e">
        <f>IF(AND('Mapa final'!#REF!="Baja",'Mapa final'!#REF!="Mayor"),CONCATENATE("R",'Mapa final'!#REF!),"")</f>
        <v>#REF!</v>
      </c>
      <c r="AC38" s="645"/>
      <c r="AD38" s="645" t="e">
        <f>IF(AND('Mapa final'!#REF!="Baja",'Mapa final'!#REF!="Mayor"),CONCATENATE("R",'Mapa final'!#REF!),"")</f>
        <v>#REF!</v>
      </c>
      <c r="AE38" s="645"/>
      <c r="AF38" s="645" t="e">
        <f>IF(AND('Mapa final'!#REF!="Baja",'Mapa final'!#REF!="Mayor"),CONCATENATE("R",'Mapa final'!#REF!),"")</f>
        <v>#REF!</v>
      </c>
      <c r="AG38" s="646"/>
      <c r="AH38" s="657" t="e">
        <f>IF(AND('Mapa final'!#REF!="Baja",'Mapa final'!#REF!="Catastrófico"),CONCATENATE("R",'Mapa final'!#REF!),"")</f>
        <v>#REF!</v>
      </c>
      <c r="AI38" s="658"/>
      <c r="AJ38" s="658" t="e">
        <f>IF(AND('Mapa final'!#REF!="Baja",'Mapa final'!#REF!="Catastrófico"),CONCATENATE("R",'Mapa final'!#REF!),"")</f>
        <v>#REF!</v>
      </c>
      <c r="AK38" s="658"/>
      <c r="AL38" s="658" t="e">
        <f>IF(AND('Mapa final'!#REF!="Baja",'Mapa final'!#REF!="Catastrófico"),CONCATENATE("R",'Mapa final'!#REF!),"")</f>
        <v>#REF!</v>
      </c>
      <c r="AM38" s="659"/>
      <c r="AN38" s="41"/>
      <c r="AO38" s="629"/>
      <c r="AP38" s="630"/>
      <c r="AQ38" s="630"/>
      <c r="AR38" s="630"/>
      <c r="AS38" s="630"/>
      <c r="AT38" s="631"/>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25">
      <c r="A39" s="41"/>
      <c r="B39" s="597"/>
      <c r="C39" s="597"/>
      <c r="D39" s="598"/>
      <c r="E39" s="638"/>
      <c r="F39" s="639"/>
      <c r="G39" s="639"/>
      <c r="H39" s="639"/>
      <c r="I39" s="639"/>
      <c r="J39" s="675"/>
      <c r="K39" s="673"/>
      <c r="L39" s="673"/>
      <c r="M39" s="673"/>
      <c r="N39" s="673"/>
      <c r="O39" s="674"/>
      <c r="P39" s="652"/>
      <c r="Q39" s="652"/>
      <c r="R39" s="652"/>
      <c r="S39" s="652"/>
      <c r="T39" s="652"/>
      <c r="U39" s="666"/>
      <c r="V39" s="651"/>
      <c r="W39" s="652"/>
      <c r="X39" s="652"/>
      <c r="Y39" s="652"/>
      <c r="Z39" s="652"/>
      <c r="AA39" s="666"/>
      <c r="AB39" s="649"/>
      <c r="AC39" s="645"/>
      <c r="AD39" s="645"/>
      <c r="AE39" s="645"/>
      <c r="AF39" s="645"/>
      <c r="AG39" s="646"/>
      <c r="AH39" s="657"/>
      <c r="AI39" s="658"/>
      <c r="AJ39" s="658"/>
      <c r="AK39" s="658"/>
      <c r="AL39" s="658"/>
      <c r="AM39" s="659"/>
      <c r="AN39" s="41"/>
      <c r="AO39" s="629"/>
      <c r="AP39" s="630"/>
      <c r="AQ39" s="630"/>
      <c r="AR39" s="630"/>
      <c r="AS39" s="630"/>
      <c r="AT39" s="631"/>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25">
      <c r="A40" s="41"/>
      <c r="B40" s="597"/>
      <c r="C40" s="597"/>
      <c r="D40" s="598"/>
      <c r="E40" s="638"/>
      <c r="F40" s="639"/>
      <c r="G40" s="639"/>
      <c r="H40" s="639"/>
      <c r="I40" s="639"/>
      <c r="J40" s="675" t="e">
        <f>IF(AND('Mapa final'!#REF!="Baja",'Mapa final'!#REF!="Leve"),CONCATENATE("R",'Mapa final'!#REF!),"")</f>
        <v>#REF!</v>
      </c>
      <c r="K40" s="673"/>
      <c r="L40" s="673" t="e">
        <f>IF(AND('Mapa final'!#REF!="Baja",'Mapa final'!#REF!="Leve"),CONCATENATE("R",'Mapa final'!#REF!),"")</f>
        <v>#REF!</v>
      </c>
      <c r="M40" s="673"/>
      <c r="N40" s="673" t="e">
        <f>IF(AND('Mapa final'!#REF!="Baja",'Mapa final'!#REF!="Leve"),CONCATENATE("R",'Mapa final'!#REF!),"")</f>
        <v>#REF!</v>
      </c>
      <c r="O40" s="674"/>
      <c r="P40" s="652" t="e">
        <f>IF(AND('Mapa final'!#REF!="Baja",'Mapa final'!#REF!="Menor"),CONCATENATE("R",'Mapa final'!#REF!),"")</f>
        <v>#REF!</v>
      </c>
      <c r="Q40" s="652"/>
      <c r="R40" s="652" t="e">
        <f>IF(AND('Mapa final'!#REF!="Baja",'Mapa final'!#REF!="Menor"),CONCATENATE("R",'Mapa final'!#REF!),"")</f>
        <v>#REF!</v>
      </c>
      <c r="S40" s="652"/>
      <c r="T40" s="652" t="e">
        <f>IF(AND('Mapa final'!#REF!="Baja",'Mapa final'!#REF!="Menor"),CONCATENATE("R",'Mapa final'!#REF!),"")</f>
        <v>#REF!</v>
      </c>
      <c r="U40" s="666"/>
      <c r="V40" s="651" t="e">
        <f>IF(AND('Mapa final'!#REF!="Baja",'Mapa final'!#REF!="Moderado"),CONCATENATE("R",'Mapa final'!#REF!),"")</f>
        <v>#REF!</v>
      </c>
      <c r="W40" s="652"/>
      <c r="X40" s="652" t="e">
        <f>IF(AND('Mapa final'!#REF!="Baja",'Mapa final'!#REF!="Moderado"),CONCATENATE("R",'Mapa final'!#REF!),"")</f>
        <v>#REF!</v>
      </c>
      <c r="Y40" s="652"/>
      <c r="Z40" s="652" t="e">
        <f>IF(AND('Mapa final'!#REF!="Baja",'Mapa final'!#REF!="Moderado"),CONCATENATE("R",'Mapa final'!#REF!),"")</f>
        <v>#REF!</v>
      </c>
      <c r="AA40" s="666"/>
      <c r="AB40" s="649" t="e">
        <f>IF(AND('Mapa final'!#REF!="Baja",'Mapa final'!#REF!="Mayor"),CONCATENATE("R",'Mapa final'!#REF!),"")</f>
        <v>#REF!</v>
      </c>
      <c r="AC40" s="645"/>
      <c r="AD40" s="645" t="e">
        <f>IF(AND('Mapa final'!#REF!="Baja",'Mapa final'!#REF!="Mayor"),CONCATENATE("R",'Mapa final'!#REF!),"")</f>
        <v>#REF!</v>
      </c>
      <c r="AE40" s="645"/>
      <c r="AF40" s="645" t="e">
        <f>IF(AND('Mapa final'!#REF!="Baja",'Mapa final'!#REF!="Mayor"),CONCATENATE("R",'Mapa final'!#REF!),"")</f>
        <v>#REF!</v>
      </c>
      <c r="AG40" s="646"/>
      <c r="AH40" s="657" t="e">
        <f>IF(AND('Mapa final'!#REF!="Baja",'Mapa final'!#REF!="Catastrófico"),CONCATENATE("R",'Mapa final'!#REF!),"")</f>
        <v>#REF!</v>
      </c>
      <c r="AI40" s="658"/>
      <c r="AJ40" s="658" t="e">
        <f>IF(AND('Mapa final'!#REF!="Baja",'Mapa final'!#REF!="Catastrófico"),CONCATENATE("R",'Mapa final'!#REF!),"")</f>
        <v>#REF!</v>
      </c>
      <c r="AK40" s="658"/>
      <c r="AL40" s="658" t="e">
        <f>IF(AND('Mapa final'!#REF!="Baja",'Mapa final'!#REF!="Catastrófico"),CONCATENATE("R",'Mapa final'!#REF!),"")</f>
        <v>#REF!</v>
      </c>
      <c r="AM40" s="659"/>
      <c r="AN40" s="41"/>
      <c r="AO40" s="629"/>
      <c r="AP40" s="630"/>
      <c r="AQ40" s="630"/>
      <c r="AR40" s="630"/>
      <c r="AS40" s="630"/>
      <c r="AT40" s="631"/>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25">
      <c r="A41" s="41"/>
      <c r="B41" s="597"/>
      <c r="C41" s="597"/>
      <c r="D41" s="598"/>
      <c r="E41" s="638"/>
      <c r="F41" s="639"/>
      <c r="G41" s="639"/>
      <c r="H41" s="639"/>
      <c r="I41" s="639"/>
      <c r="J41" s="675"/>
      <c r="K41" s="673"/>
      <c r="L41" s="673"/>
      <c r="M41" s="673"/>
      <c r="N41" s="673"/>
      <c r="O41" s="674"/>
      <c r="P41" s="652"/>
      <c r="Q41" s="652"/>
      <c r="R41" s="652"/>
      <c r="S41" s="652"/>
      <c r="T41" s="652"/>
      <c r="U41" s="666"/>
      <c r="V41" s="651"/>
      <c r="W41" s="652"/>
      <c r="X41" s="652"/>
      <c r="Y41" s="652"/>
      <c r="Z41" s="652"/>
      <c r="AA41" s="666"/>
      <c r="AB41" s="649"/>
      <c r="AC41" s="645"/>
      <c r="AD41" s="645"/>
      <c r="AE41" s="645"/>
      <c r="AF41" s="645"/>
      <c r="AG41" s="646"/>
      <c r="AH41" s="657"/>
      <c r="AI41" s="658"/>
      <c r="AJ41" s="658"/>
      <c r="AK41" s="658"/>
      <c r="AL41" s="658"/>
      <c r="AM41" s="659"/>
      <c r="AN41" s="41"/>
      <c r="AO41" s="629"/>
      <c r="AP41" s="630"/>
      <c r="AQ41" s="630"/>
      <c r="AR41" s="630"/>
      <c r="AS41" s="630"/>
      <c r="AT41" s="631"/>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25">
      <c r="A42" s="41"/>
      <c r="B42" s="597"/>
      <c r="C42" s="597"/>
      <c r="D42" s="598"/>
      <c r="E42" s="638"/>
      <c r="F42" s="639"/>
      <c r="G42" s="639"/>
      <c r="H42" s="639"/>
      <c r="I42" s="639"/>
      <c r="J42" s="675" t="e">
        <f>IF(AND('Mapa final'!#REF!="Baja",'Mapa final'!#REF!="Leve"),CONCATENATE("R",'Mapa final'!#REF!),"")</f>
        <v>#REF!</v>
      </c>
      <c r="K42" s="673"/>
      <c r="L42" s="673" t="e">
        <f>IF(AND('Mapa final'!#REF!="Baja",'Mapa final'!#REF!="Leve"),CONCATENATE("R",'Mapa final'!#REF!),"")</f>
        <v>#REF!</v>
      </c>
      <c r="M42" s="673"/>
      <c r="N42" s="673" t="e">
        <f>IF(AND('Mapa final'!#REF!="Baja",'Mapa final'!#REF!="Leve"),CONCATENATE("R",'Mapa final'!#REF!),"")</f>
        <v>#REF!</v>
      </c>
      <c r="O42" s="674"/>
      <c r="P42" s="652" t="e">
        <f>IF(AND('Mapa final'!#REF!="Baja",'Mapa final'!#REF!="Menor"),CONCATENATE("R",'Mapa final'!#REF!),"")</f>
        <v>#REF!</v>
      </c>
      <c r="Q42" s="652"/>
      <c r="R42" s="652" t="e">
        <f>IF(AND('Mapa final'!#REF!="Baja",'Mapa final'!#REF!="Menor"),CONCATENATE("R",'Mapa final'!#REF!),"")</f>
        <v>#REF!</v>
      </c>
      <c r="S42" s="652"/>
      <c r="T42" s="652" t="e">
        <f>IF(AND('Mapa final'!#REF!="Baja",'Mapa final'!#REF!="Menor"),CONCATENATE("R",'Mapa final'!#REF!),"")</f>
        <v>#REF!</v>
      </c>
      <c r="U42" s="666"/>
      <c r="V42" s="651" t="e">
        <f>IF(AND('Mapa final'!#REF!="Baja",'Mapa final'!#REF!="Moderado"),CONCATENATE("R",'Mapa final'!#REF!),"")</f>
        <v>#REF!</v>
      </c>
      <c r="W42" s="652"/>
      <c r="X42" s="652" t="e">
        <f>IF(AND('Mapa final'!#REF!="Baja",'Mapa final'!#REF!="Moderado"),CONCATENATE("R",'Mapa final'!#REF!),"")</f>
        <v>#REF!</v>
      </c>
      <c r="Y42" s="652"/>
      <c r="Z42" s="652" t="e">
        <f>IF(AND('Mapa final'!#REF!="Baja",'Mapa final'!#REF!="Moderado"),CONCATENATE("R",'Mapa final'!#REF!),"")</f>
        <v>#REF!</v>
      </c>
      <c r="AA42" s="666"/>
      <c r="AB42" s="649" t="e">
        <f>IF(AND('Mapa final'!#REF!="Baja",'Mapa final'!#REF!="Mayor"),CONCATENATE("R",'Mapa final'!#REF!),"")</f>
        <v>#REF!</v>
      </c>
      <c r="AC42" s="645"/>
      <c r="AD42" s="645" t="e">
        <f>IF(AND('Mapa final'!#REF!="Baja",'Mapa final'!#REF!="Mayor"),CONCATENATE("R",'Mapa final'!#REF!),"")</f>
        <v>#REF!</v>
      </c>
      <c r="AE42" s="645"/>
      <c r="AF42" s="645" t="e">
        <f>IF(AND('Mapa final'!#REF!="Baja",'Mapa final'!#REF!="Mayor"),CONCATENATE("R",'Mapa final'!#REF!),"")</f>
        <v>#REF!</v>
      </c>
      <c r="AG42" s="646"/>
      <c r="AH42" s="657" t="e">
        <f>IF(AND('Mapa final'!#REF!="Baja",'Mapa final'!#REF!="Catastrófico"),CONCATENATE("R",'Mapa final'!#REF!),"")</f>
        <v>#REF!</v>
      </c>
      <c r="AI42" s="658"/>
      <c r="AJ42" s="658" t="e">
        <f>IF(AND('Mapa final'!#REF!="Baja",'Mapa final'!#REF!="Catastrófico"),CONCATENATE("R",'Mapa final'!#REF!),"")</f>
        <v>#REF!</v>
      </c>
      <c r="AK42" s="658"/>
      <c r="AL42" s="658" t="e">
        <f>IF(AND('Mapa final'!#REF!="Baja",'Mapa final'!#REF!="Catastrófico"),CONCATENATE("R",'Mapa final'!#REF!),"")</f>
        <v>#REF!</v>
      </c>
      <c r="AM42" s="659"/>
      <c r="AN42" s="41"/>
      <c r="AO42" s="629"/>
      <c r="AP42" s="630"/>
      <c r="AQ42" s="630"/>
      <c r="AR42" s="630"/>
      <c r="AS42" s="630"/>
      <c r="AT42" s="631"/>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5.75" thickBot="1" x14ac:dyDescent="0.3">
      <c r="A43" s="41"/>
      <c r="B43" s="597"/>
      <c r="C43" s="597"/>
      <c r="D43" s="598"/>
      <c r="E43" s="641"/>
      <c r="F43" s="642"/>
      <c r="G43" s="642"/>
      <c r="H43" s="642"/>
      <c r="I43" s="642"/>
      <c r="J43" s="676"/>
      <c r="K43" s="677"/>
      <c r="L43" s="677"/>
      <c r="M43" s="677"/>
      <c r="N43" s="677"/>
      <c r="O43" s="678"/>
      <c r="P43" s="668"/>
      <c r="Q43" s="668"/>
      <c r="R43" s="668"/>
      <c r="S43" s="668"/>
      <c r="T43" s="668"/>
      <c r="U43" s="669"/>
      <c r="V43" s="667"/>
      <c r="W43" s="668"/>
      <c r="X43" s="668"/>
      <c r="Y43" s="668"/>
      <c r="Z43" s="668"/>
      <c r="AA43" s="669"/>
      <c r="AB43" s="654"/>
      <c r="AC43" s="655"/>
      <c r="AD43" s="655"/>
      <c r="AE43" s="655"/>
      <c r="AF43" s="655"/>
      <c r="AG43" s="656"/>
      <c r="AH43" s="660"/>
      <c r="AI43" s="661"/>
      <c r="AJ43" s="661"/>
      <c r="AK43" s="661"/>
      <c r="AL43" s="661"/>
      <c r="AM43" s="662"/>
      <c r="AN43" s="41"/>
      <c r="AO43" s="632"/>
      <c r="AP43" s="633"/>
      <c r="AQ43" s="633"/>
      <c r="AR43" s="633"/>
      <c r="AS43" s="633"/>
      <c r="AT43" s="634"/>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25">
      <c r="A44" s="41"/>
      <c r="B44" s="597"/>
      <c r="C44" s="597"/>
      <c r="D44" s="598"/>
      <c r="E44" s="635" t="s">
        <v>291</v>
      </c>
      <c r="F44" s="636"/>
      <c r="G44" s="636"/>
      <c r="H44" s="636"/>
      <c r="I44" s="637"/>
      <c r="J44" s="679" t="str">
        <f>IF(AND('Mapa final'!$J$14="Muy Baja",'Mapa final'!$N$14="Leve"),CONCATENATE("R",'Mapa final'!$A$14),"")</f>
        <v/>
      </c>
      <c r="K44" s="680"/>
      <c r="L44" s="680" t="e">
        <f>IF(AND('Mapa final'!#REF!="Muy Baja",'Mapa final'!#REF!="Leve"),CONCATENATE("R",'Mapa final'!#REF!),"")</f>
        <v>#REF!</v>
      </c>
      <c r="M44" s="680"/>
      <c r="N44" s="680" t="e">
        <f>IF(AND('Mapa final'!#REF!="Muy Baja",'Mapa final'!#REF!="Leve"),CONCATENATE("R",'Mapa final'!#REF!),"")</f>
        <v>#REF!</v>
      </c>
      <c r="O44" s="681"/>
      <c r="P44" s="679" t="str">
        <f>IF(AND('Mapa final'!$J$14="Muy Baja",'Mapa final'!$N$14="Menor"),CONCATENATE("R",'Mapa final'!$A$14),"")</f>
        <v/>
      </c>
      <c r="Q44" s="680"/>
      <c r="R44" s="680" t="e">
        <f>IF(AND('Mapa final'!#REF!="Muy Baja",'Mapa final'!#REF!="Menor"),CONCATENATE("R",'Mapa final'!#REF!),"")</f>
        <v>#REF!</v>
      </c>
      <c r="S44" s="680"/>
      <c r="T44" s="680" t="e">
        <f>IF(AND('Mapa final'!#REF!="Muy Baja",'Mapa final'!#REF!="Menor"),CONCATENATE("R",'Mapa final'!#REF!),"")</f>
        <v>#REF!</v>
      </c>
      <c r="U44" s="681"/>
      <c r="V44" s="670" t="str">
        <f>IF(AND('Mapa final'!$J$14="Muy Baja",'Mapa final'!$N$14="Moderado"),CONCATENATE("R",'Mapa final'!$A$14),"")</f>
        <v/>
      </c>
      <c r="W44" s="671"/>
      <c r="X44" s="671" t="e">
        <f>IF(AND('Mapa final'!#REF!="Muy Baja",'Mapa final'!#REF!="Moderado"),CONCATENATE("R",'Mapa final'!#REF!),"")</f>
        <v>#REF!</v>
      </c>
      <c r="Y44" s="671"/>
      <c r="Z44" s="671" t="e">
        <f>IF(AND('Mapa final'!#REF!="Muy Baja",'Mapa final'!#REF!="Moderado"),CONCATENATE("R",'Mapa final'!#REF!),"")</f>
        <v>#REF!</v>
      </c>
      <c r="AA44" s="672"/>
      <c r="AB44" s="647" t="str">
        <f>IF(AND('Mapa final'!$J$14="Muy Baja",'Mapa final'!$N$14="Mayor"),CONCATENATE("R",'Mapa final'!$A$14),"")</f>
        <v/>
      </c>
      <c r="AC44" s="648"/>
      <c r="AD44" s="648" t="e">
        <f>IF(AND('Mapa final'!#REF!="Muy Baja",'Mapa final'!#REF!="Mayor"),CONCATENATE("R",'Mapa final'!#REF!),"")</f>
        <v>#REF!</v>
      </c>
      <c r="AE44" s="648"/>
      <c r="AF44" s="648" t="e">
        <f>IF(AND('Mapa final'!#REF!="Muy Baja",'Mapa final'!#REF!="Mayor"),CONCATENATE("R",'Mapa final'!#REF!),"")</f>
        <v>#REF!</v>
      </c>
      <c r="AG44" s="650"/>
      <c r="AH44" s="663" t="str">
        <f>IF(AND('Mapa final'!$J$14="Muy Baja",'Mapa final'!$N$14="Catastrófico"),CONCATENATE("R",'Mapa final'!$A$14),"")</f>
        <v/>
      </c>
      <c r="AI44" s="664"/>
      <c r="AJ44" s="664" t="e">
        <f>IF(AND('Mapa final'!#REF!="Muy Baja",'Mapa final'!#REF!="Catastrófico"),CONCATENATE("R",'Mapa final'!#REF!),"")</f>
        <v>#REF!</v>
      </c>
      <c r="AK44" s="664"/>
      <c r="AL44" s="664" t="e">
        <f>IF(AND('Mapa final'!#REF!="Muy Baja",'Mapa final'!#REF!="Catastrófico"),CONCATENATE("R",'Mapa final'!#REF!),"")</f>
        <v>#REF!</v>
      </c>
      <c r="AM44" s="665"/>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25">
      <c r="A45" s="41"/>
      <c r="B45" s="597"/>
      <c r="C45" s="597"/>
      <c r="D45" s="598"/>
      <c r="E45" s="638"/>
      <c r="F45" s="639"/>
      <c r="G45" s="639"/>
      <c r="H45" s="639"/>
      <c r="I45" s="640"/>
      <c r="J45" s="675"/>
      <c r="K45" s="673"/>
      <c r="L45" s="673"/>
      <c r="M45" s="673"/>
      <c r="N45" s="673"/>
      <c r="O45" s="674"/>
      <c r="P45" s="675"/>
      <c r="Q45" s="673"/>
      <c r="R45" s="673"/>
      <c r="S45" s="673"/>
      <c r="T45" s="673"/>
      <c r="U45" s="674"/>
      <c r="V45" s="651"/>
      <c r="W45" s="652"/>
      <c r="X45" s="652"/>
      <c r="Y45" s="652"/>
      <c r="Z45" s="652"/>
      <c r="AA45" s="666"/>
      <c r="AB45" s="649"/>
      <c r="AC45" s="645"/>
      <c r="AD45" s="645"/>
      <c r="AE45" s="645"/>
      <c r="AF45" s="645"/>
      <c r="AG45" s="646"/>
      <c r="AH45" s="657"/>
      <c r="AI45" s="658"/>
      <c r="AJ45" s="658"/>
      <c r="AK45" s="658"/>
      <c r="AL45" s="658"/>
      <c r="AM45" s="659"/>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25">
      <c r="A46" s="41"/>
      <c r="B46" s="597"/>
      <c r="C46" s="597"/>
      <c r="D46" s="598"/>
      <c r="E46" s="638"/>
      <c r="F46" s="639"/>
      <c r="G46" s="639"/>
      <c r="H46" s="639"/>
      <c r="I46" s="640"/>
      <c r="J46" s="675" t="e">
        <f>IF(AND('Mapa final'!#REF!="Muy Baja",'Mapa final'!#REF!="Leve"),CONCATENATE("R",'Mapa final'!#REF!),"")</f>
        <v>#REF!</v>
      </c>
      <c r="K46" s="673"/>
      <c r="L46" s="673" t="e">
        <f>IF(AND('Mapa final'!#REF!="Muy Baja",'Mapa final'!#REF!="Leve"),CONCATENATE("R",'Mapa final'!#REF!),"")</f>
        <v>#REF!</v>
      </c>
      <c r="M46" s="673"/>
      <c r="N46" s="673" t="e">
        <f>IF(AND('Mapa final'!#REF!="Muy Baja",'Mapa final'!#REF!="Leve"),CONCATENATE("R",'Mapa final'!#REF!),"")</f>
        <v>#REF!</v>
      </c>
      <c r="O46" s="674"/>
      <c r="P46" s="675" t="e">
        <f>IF(AND('Mapa final'!#REF!="Muy Baja",'Mapa final'!#REF!="Menor"),CONCATENATE("R",'Mapa final'!#REF!),"")</f>
        <v>#REF!</v>
      </c>
      <c r="Q46" s="673"/>
      <c r="R46" s="673" t="e">
        <f>IF(AND('Mapa final'!#REF!="Muy Baja",'Mapa final'!#REF!="Menor"),CONCATENATE("R",'Mapa final'!#REF!),"")</f>
        <v>#REF!</v>
      </c>
      <c r="S46" s="673"/>
      <c r="T46" s="673" t="e">
        <f>IF(AND('Mapa final'!#REF!="Muy Baja",'Mapa final'!#REF!="Menor"),CONCATENATE("R",'Mapa final'!#REF!),"")</f>
        <v>#REF!</v>
      </c>
      <c r="U46" s="674"/>
      <c r="V46" s="651" t="e">
        <f>IF(AND('Mapa final'!#REF!="Muy Baja",'Mapa final'!#REF!="Moderado"),CONCATENATE("R",'Mapa final'!#REF!),"")</f>
        <v>#REF!</v>
      </c>
      <c r="W46" s="652"/>
      <c r="X46" s="652" t="e">
        <f>IF(AND('Mapa final'!#REF!="Muy Baja",'Mapa final'!#REF!="Moderado"),CONCATENATE("R",'Mapa final'!#REF!),"")</f>
        <v>#REF!</v>
      </c>
      <c r="Y46" s="652"/>
      <c r="Z46" s="652" t="e">
        <f>IF(AND('Mapa final'!#REF!="Muy Baja",'Mapa final'!#REF!="Moderado"),CONCATENATE("R",'Mapa final'!#REF!),"")</f>
        <v>#REF!</v>
      </c>
      <c r="AA46" s="666"/>
      <c r="AB46" s="649" t="e">
        <f>IF(AND('Mapa final'!#REF!="Muy Baja",'Mapa final'!#REF!="Mayor"),CONCATENATE("R",'Mapa final'!#REF!),"")</f>
        <v>#REF!</v>
      </c>
      <c r="AC46" s="645"/>
      <c r="AD46" s="645" t="e">
        <f>IF(AND('Mapa final'!#REF!="Muy Baja",'Mapa final'!#REF!="Mayor"),CONCATENATE("R",'Mapa final'!#REF!),"")</f>
        <v>#REF!</v>
      </c>
      <c r="AE46" s="645"/>
      <c r="AF46" s="645" t="e">
        <f>IF(AND('Mapa final'!#REF!="Muy Baja",'Mapa final'!#REF!="Mayor"),CONCATENATE("R",'Mapa final'!#REF!),"")</f>
        <v>#REF!</v>
      </c>
      <c r="AG46" s="646"/>
      <c r="AH46" s="657" t="e">
        <f>IF(AND('Mapa final'!#REF!="Muy Baja",'Mapa final'!#REF!="Catastrófico"),CONCATENATE("R",'Mapa final'!#REF!),"")</f>
        <v>#REF!</v>
      </c>
      <c r="AI46" s="658"/>
      <c r="AJ46" s="658" t="e">
        <f>IF(AND('Mapa final'!#REF!="Muy Baja",'Mapa final'!#REF!="Catastrófico"),CONCATENATE("R",'Mapa final'!#REF!),"")</f>
        <v>#REF!</v>
      </c>
      <c r="AK46" s="658"/>
      <c r="AL46" s="658" t="e">
        <f>IF(AND('Mapa final'!#REF!="Muy Baja",'Mapa final'!#REF!="Catastrófico"),CONCATENATE("R",'Mapa final'!#REF!),"")</f>
        <v>#REF!</v>
      </c>
      <c r="AM46" s="659"/>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25">
      <c r="A47" s="41"/>
      <c r="B47" s="597"/>
      <c r="C47" s="597"/>
      <c r="D47" s="598"/>
      <c r="E47" s="638"/>
      <c r="F47" s="639"/>
      <c r="G47" s="639"/>
      <c r="H47" s="639"/>
      <c r="I47" s="640"/>
      <c r="J47" s="675"/>
      <c r="K47" s="673"/>
      <c r="L47" s="673"/>
      <c r="M47" s="673"/>
      <c r="N47" s="673"/>
      <c r="O47" s="674"/>
      <c r="P47" s="675"/>
      <c r="Q47" s="673"/>
      <c r="R47" s="673"/>
      <c r="S47" s="673"/>
      <c r="T47" s="673"/>
      <c r="U47" s="674"/>
      <c r="V47" s="651"/>
      <c r="W47" s="652"/>
      <c r="X47" s="652"/>
      <c r="Y47" s="652"/>
      <c r="Z47" s="652"/>
      <c r="AA47" s="666"/>
      <c r="AB47" s="649"/>
      <c r="AC47" s="645"/>
      <c r="AD47" s="645"/>
      <c r="AE47" s="645"/>
      <c r="AF47" s="645"/>
      <c r="AG47" s="646"/>
      <c r="AH47" s="657"/>
      <c r="AI47" s="658"/>
      <c r="AJ47" s="658"/>
      <c r="AK47" s="658"/>
      <c r="AL47" s="658"/>
      <c r="AM47" s="659"/>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25">
      <c r="A48" s="41"/>
      <c r="B48" s="597"/>
      <c r="C48" s="597"/>
      <c r="D48" s="598"/>
      <c r="E48" s="638"/>
      <c r="F48" s="639"/>
      <c r="G48" s="639"/>
      <c r="H48" s="639"/>
      <c r="I48" s="640"/>
      <c r="J48" s="675" t="e">
        <f>IF(AND('Mapa final'!#REF!="Muy Baja",'Mapa final'!#REF!="Leve"),CONCATENATE("R",'Mapa final'!#REF!),"")</f>
        <v>#REF!</v>
      </c>
      <c r="K48" s="673"/>
      <c r="L48" s="673" t="e">
        <f>IF(AND('Mapa final'!#REF!="Muy Baja",'Mapa final'!#REF!="Leve"),CONCATENATE("R",'Mapa final'!#REF!),"")</f>
        <v>#REF!</v>
      </c>
      <c r="M48" s="673"/>
      <c r="N48" s="673" t="e">
        <f>IF(AND('Mapa final'!#REF!="Muy Baja",'Mapa final'!#REF!="Leve"),CONCATENATE("R",'Mapa final'!#REF!),"")</f>
        <v>#REF!</v>
      </c>
      <c r="O48" s="674"/>
      <c r="P48" s="675" t="e">
        <f>IF(AND('Mapa final'!#REF!="Muy Baja",'Mapa final'!#REF!="Menor"),CONCATENATE("R",'Mapa final'!#REF!),"")</f>
        <v>#REF!</v>
      </c>
      <c r="Q48" s="673"/>
      <c r="R48" s="673" t="e">
        <f>IF(AND('Mapa final'!#REF!="Muy Baja",'Mapa final'!#REF!="Menor"),CONCATENATE("R",'Mapa final'!#REF!),"")</f>
        <v>#REF!</v>
      </c>
      <c r="S48" s="673"/>
      <c r="T48" s="673" t="e">
        <f>IF(AND('Mapa final'!#REF!="Muy Baja",'Mapa final'!#REF!="Menor"),CONCATENATE("R",'Mapa final'!#REF!),"")</f>
        <v>#REF!</v>
      </c>
      <c r="U48" s="674"/>
      <c r="V48" s="651" t="e">
        <f>IF(AND('Mapa final'!#REF!="Muy Baja",'Mapa final'!#REF!="Moderado"),CONCATENATE("R",'Mapa final'!#REF!),"")</f>
        <v>#REF!</v>
      </c>
      <c r="W48" s="652"/>
      <c r="X48" s="652" t="e">
        <f>IF(AND('Mapa final'!#REF!="Muy Baja",'Mapa final'!#REF!="Moderado"),CONCATENATE("R",'Mapa final'!#REF!),"")</f>
        <v>#REF!</v>
      </c>
      <c r="Y48" s="652"/>
      <c r="Z48" s="652" t="e">
        <f>IF(AND('Mapa final'!#REF!="Muy Baja",'Mapa final'!#REF!="Moderado"),CONCATENATE("R",'Mapa final'!#REF!),"")</f>
        <v>#REF!</v>
      </c>
      <c r="AA48" s="666"/>
      <c r="AB48" s="649" t="e">
        <f>IF(AND('Mapa final'!#REF!="Muy Baja",'Mapa final'!#REF!="Mayor"),CONCATENATE("R",'Mapa final'!#REF!),"")</f>
        <v>#REF!</v>
      </c>
      <c r="AC48" s="645"/>
      <c r="AD48" s="645" t="e">
        <f>IF(AND('Mapa final'!#REF!="Muy Baja",'Mapa final'!#REF!="Mayor"),CONCATENATE("R",'Mapa final'!#REF!),"")</f>
        <v>#REF!</v>
      </c>
      <c r="AE48" s="645"/>
      <c r="AF48" s="645" t="e">
        <f>IF(AND('Mapa final'!#REF!="Muy Baja",'Mapa final'!#REF!="Mayor"),CONCATENATE("R",'Mapa final'!#REF!),"")</f>
        <v>#REF!</v>
      </c>
      <c r="AG48" s="646"/>
      <c r="AH48" s="657" t="e">
        <f>IF(AND('Mapa final'!#REF!="Muy Baja",'Mapa final'!#REF!="Catastrófico"),CONCATENATE("R",'Mapa final'!#REF!),"")</f>
        <v>#REF!</v>
      </c>
      <c r="AI48" s="658"/>
      <c r="AJ48" s="658" t="e">
        <f>IF(AND('Mapa final'!#REF!="Muy Baja",'Mapa final'!#REF!="Catastrófico"),CONCATENATE("R",'Mapa final'!#REF!),"")</f>
        <v>#REF!</v>
      </c>
      <c r="AK48" s="658"/>
      <c r="AL48" s="658" t="e">
        <f>IF(AND('Mapa final'!#REF!="Muy Baja",'Mapa final'!#REF!="Catastrófico"),CONCATENATE("R",'Mapa final'!#REF!),"")</f>
        <v>#REF!</v>
      </c>
      <c r="AM48" s="659"/>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25">
      <c r="A49" s="41"/>
      <c r="B49" s="597"/>
      <c r="C49" s="597"/>
      <c r="D49" s="598"/>
      <c r="E49" s="638"/>
      <c r="F49" s="639"/>
      <c r="G49" s="639"/>
      <c r="H49" s="639"/>
      <c r="I49" s="640"/>
      <c r="J49" s="675"/>
      <c r="K49" s="673"/>
      <c r="L49" s="673"/>
      <c r="M49" s="673"/>
      <c r="N49" s="673"/>
      <c r="O49" s="674"/>
      <c r="P49" s="675"/>
      <c r="Q49" s="673"/>
      <c r="R49" s="673"/>
      <c r="S49" s="673"/>
      <c r="T49" s="673"/>
      <c r="U49" s="674"/>
      <c r="V49" s="651"/>
      <c r="W49" s="652"/>
      <c r="X49" s="652"/>
      <c r="Y49" s="652"/>
      <c r="Z49" s="652"/>
      <c r="AA49" s="666"/>
      <c r="AB49" s="649"/>
      <c r="AC49" s="645"/>
      <c r="AD49" s="645"/>
      <c r="AE49" s="645"/>
      <c r="AF49" s="645"/>
      <c r="AG49" s="646"/>
      <c r="AH49" s="657"/>
      <c r="AI49" s="658"/>
      <c r="AJ49" s="658"/>
      <c r="AK49" s="658"/>
      <c r="AL49" s="658"/>
      <c r="AM49" s="659"/>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25">
      <c r="A50" s="41"/>
      <c r="B50" s="597"/>
      <c r="C50" s="597"/>
      <c r="D50" s="598"/>
      <c r="E50" s="638"/>
      <c r="F50" s="639"/>
      <c r="G50" s="639"/>
      <c r="H50" s="639"/>
      <c r="I50" s="640"/>
      <c r="J50" s="675" t="e">
        <f>IF(AND('Mapa final'!#REF!="Muy Baja",'Mapa final'!#REF!="Leve"),CONCATENATE("R",'Mapa final'!#REF!),"")</f>
        <v>#REF!</v>
      </c>
      <c r="K50" s="673"/>
      <c r="L50" s="673" t="e">
        <f>IF(AND('Mapa final'!#REF!="Muy Baja",'Mapa final'!#REF!="Leve"),CONCATENATE("R",'Mapa final'!#REF!),"")</f>
        <v>#REF!</v>
      </c>
      <c r="M50" s="673"/>
      <c r="N50" s="673" t="e">
        <f>IF(AND('Mapa final'!#REF!="Muy Baja",'Mapa final'!#REF!="Leve"),CONCATENATE("R",'Mapa final'!#REF!),"")</f>
        <v>#REF!</v>
      </c>
      <c r="O50" s="674"/>
      <c r="P50" s="675" t="e">
        <f>IF(AND('Mapa final'!#REF!="Muy Baja",'Mapa final'!#REF!="Menor"),CONCATENATE("R",'Mapa final'!#REF!),"")</f>
        <v>#REF!</v>
      </c>
      <c r="Q50" s="673"/>
      <c r="R50" s="673" t="e">
        <f>IF(AND('Mapa final'!#REF!="Muy Baja",'Mapa final'!#REF!="Menor"),CONCATENATE("R",'Mapa final'!#REF!),"")</f>
        <v>#REF!</v>
      </c>
      <c r="S50" s="673"/>
      <c r="T50" s="673" t="e">
        <f>IF(AND('Mapa final'!#REF!="Muy Baja",'Mapa final'!#REF!="Menor"),CONCATENATE("R",'Mapa final'!#REF!),"")</f>
        <v>#REF!</v>
      </c>
      <c r="U50" s="674"/>
      <c r="V50" s="651" t="e">
        <f>IF(AND('Mapa final'!#REF!="Muy Baja",'Mapa final'!#REF!="Moderado"),CONCATENATE("R",'Mapa final'!#REF!),"")</f>
        <v>#REF!</v>
      </c>
      <c r="W50" s="652"/>
      <c r="X50" s="652" t="e">
        <f>IF(AND('Mapa final'!#REF!="Muy Baja",'Mapa final'!#REF!="Moderado"),CONCATENATE("R",'Mapa final'!#REF!),"")</f>
        <v>#REF!</v>
      </c>
      <c r="Y50" s="652"/>
      <c r="Z50" s="652" t="e">
        <f>IF(AND('Mapa final'!#REF!="Muy Baja",'Mapa final'!#REF!="Moderado"),CONCATENATE("R",'Mapa final'!#REF!),"")</f>
        <v>#REF!</v>
      </c>
      <c r="AA50" s="666"/>
      <c r="AB50" s="649" t="e">
        <f>IF(AND('Mapa final'!#REF!="Muy Baja",'Mapa final'!#REF!="Mayor"),CONCATENATE("R",'Mapa final'!#REF!),"")</f>
        <v>#REF!</v>
      </c>
      <c r="AC50" s="645"/>
      <c r="AD50" s="645" t="e">
        <f>IF(AND('Mapa final'!#REF!="Muy Baja",'Mapa final'!#REF!="Mayor"),CONCATENATE("R",'Mapa final'!#REF!),"")</f>
        <v>#REF!</v>
      </c>
      <c r="AE50" s="645"/>
      <c r="AF50" s="645" t="e">
        <f>IF(AND('Mapa final'!#REF!="Muy Baja",'Mapa final'!#REF!="Mayor"),CONCATENATE("R",'Mapa final'!#REF!),"")</f>
        <v>#REF!</v>
      </c>
      <c r="AG50" s="646"/>
      <c r="AH50" s="657" t="e">
        <f>IF(AND('Mapa final'!#REF!="Muy Baja",'Mapa final'!#REF!="Catastrófico"),CONCATENATE("R",'Mapa final'!#REF!),"")</f>
        <v>#REF!</v>
      </c>
      <c r="AI50" s="658"/>
      <c r="AJ50" s="658" t="e">
        <f>IF(AND('Mapa final'!#REF!="Muy Baja",'Mapa final'!#REF!="Catastrófico"),CONCATENATE("R",'Mapa final'!#REF!),"")</f>
        <v>#REF!</v>
      </c>
      <c r="AK50" s="658"/>
      <c r="AL50" s="658" t="e">
        <f>IF(AND('Mapa final'!#REF!="Muy Baja",'Mapa final'!#REF!="Catastrófico"),CONCATENATE("R",'Mapa final'!#REF!),"")</f>
        <v>#REF!</v>
      </c>
      <c r="AM50" s="659"/>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5.75" thickBot="1" x14ac:dyDescent="0.3">
      <c r="A51" s="41"/>
      <c r="B51" s="597"/>
      <c r="C51" s="597"/>
      <c r="D51" s="598"/>
      <c r="E51" s="641"/>
      <c r="F51" s="642"/>
      <c r="G51" s="642"/>
      <c r="H51" s="642"/>
      <c r="I51" s="643"/>
      <c r="J51" s="676"/>
      <c r="K51" s="677"/>
      <c r="L51" s="677"/>
      <c r="M51" s="677"/>
      <c r="N51" s="677"/>
      <c r="O51" s="678"/>
      <c r="P51" s="676"/>
      <c r="Q51" s="677"/>
      <c r="R51" s="677"/>
      <c r="S51" s="677"/>
      <c r="T51" s="677"/>
      <c r="U51" s="678"/>
      <c r="V51" s="667"/>
      <c r="W51" s="668"/>
      <c r="X51" s="668"/>
      <c r="Y51" s="668"/>
      <c r="Z51" s="668"/>
      <c r="AA51" s="669"/>
      <c r="AB51" s="654"/>
      <c r="AC51" s="655"/>
      <c r="AD51" s="655"/>
      <c r="AE51" s="655"/>
      <c r="AF51" s="655"/>
      <c r="AG51" s="656"/>
      <c r="AH51" s="660"/>
      <c r="AI51" s="661"/>
      <c r="AJ51" s="661"/>
      <c r="AK51" s="661"/>
      <c r="AL51" s="661"/>
      <c r="AM51" s="662"/>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25">
      <c r="A52" s="41"/>
      <c r="B52" s="41"/>
      <c r="C52" s="41"/>
      <c r="D52" s="41"/>
      <c r="E52" s="41"/>
      <c r="F52" s="41"/>
      <c r="G52" s="41"/>
      <c r="H52" s="41"/>
      <c r="I52" s="41"/>
      <c r="J52" s="635" t="s">
        <v>292</v>
      </c>
      <c r="K52" s="636"/>
      <c r="L52" s="636"/>
      <c r="M52" s="636"/>
      <c r="N52" s="636"/>
      <c r="O52" s="637"/>
      <c r="P52" s="635" t="s">
        <v>293</v>
      </c>
      <c r="Q52" s="636"/>
      <c r="R52" s="636"/>
      <c r="S52" s="636"/>
      <c r="T52" s="636"/>
      <c r="U52" s="637"/>
      <c r="V52" s="635" t="s">
        <v>294</v>
      </c>
      <c r="W52" s="636"/>
      <c r="X52" s="636"/>
      <c r="Y52" s="636"/>
      <c r="Z52" s="636"/>
      <c r="AA52" s="637"/>
      <c r="AB52" s="635" t="s">
        <v>295</v>
      </c>
      <c r="AC52" s="653"/>
      <c r="AD52" s="636"/>
      <c r="AE52" s="636"/>
      <c r="AF52" s="636"/>
      <c r="AG52" s="637"/>
      <c r="AH52" s="635" t="s">
        <v>296</v>
      </c>
      <c r="AI52" s="636"/>
      <c r="AJ52" s="636"/>
      <c r="AK52" s="636"/>
      <c r="AL52" s="636"/>
      <c r="AM52" s="637"/>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25">
      <c r="A53" s="41"/>
      <c r="B53" s="41"/>
      <c r="C53" s="41"/>
      <c r="D53" s="41"/>
      <c r="E53" s="41"/>
      <c r="F53" s="41"/>
      <c r="G53" s="41"/>
      <c r="H53" s="41"/>
      <c r="I53" s="41"/>
      <c r="J53" s="638"/>
      <c r="K53" s="639"/>
      <c r="L53" s="639"/>
      <c r="M53" s="639"/>
      <c r="N53" s="639"/>
      <c r="O53" s="640"/>
      <c r="P53" s="638"/>
      <c r="Q53" s="639"/>
      <c r="R53" s="639"/>
      <c r="S53" s="639"/>
      <c r="T53" s="639"/>
      <c r="U53" s="640"/>
      <c r="V53" s="638"/>
      <c r="W53" s="639"/>
      <c r="X53" s="639"/>
      <c r="Y53" s="639"/>
      <c r="Z53" s="639"/>
      <c r="AA53" s="640"/>
      <c r="AB53" s="638"/>
      <c r="AC53" s="639"/>
      <c r="AD53" s="639"/>
      <c r="AE53" s="639"/>
      <c r="AF53" s="639"/>
      <c r="AG53" s="640"/>
      <c r="AH53" s="638"/>
      <c r="AI53" s="639"/>
      <c r="AJ53" s="639"/>
      <c r="AK53" s="639"/>
      <c r="AL53" s="639"/>
      <c r="AM53" s="640"/>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25">
      <c r="A54" s="41"/>
      <c r="B54" s="41"/>
      <c r="C54" s="41"/>
      <c r="D54" s="41"/>
      <c r="E54" s="41"/>
      <c r="F54" s="41"/>
      <c r="G54" s="41"/>
      <c r="H54" s="41"/>
      <c r="I54" s="41"/>
      <c r="J54" s="638"/>
      <c r="K54" s="639"/>
      <c r="L54" s="639"/>
      <c r="M54" s="639"/>
      <c r="N54" s="639"/>
      <c r="O54" s="640"/>
      <c r="P54" s="638"/>
      <c r="Q54" s="639"/>
      <c r="R54" s="639"/>
      <c r="S54" s="639"/>
      <c r="T54" s="639"/>
      <c r="U54" s="640"/>
      <c r="V54" s="638"/>
      <c r="W54" s="639"/>
      <c r="X54" s="639"/>
      <c r="Y54" s="639"/>
      <c r="Z54" s="639"/>
      <c r="AA54" s="640"/>
      <c r="AB54" s="638"/>
      <c r="AC54" s="639"/>
      <c r="AD54" s="639"/>
      <c r="AE54" s="639"/>
      <c r="AF54" s="639"/>
      <c r="AG54" s="640"/>
      <c r="AH54" s="638"/>
      <c r="AI54" s="639"/>
      <c r="AJ54" s="639"/>
      <c r="AK54" s="639"/>
      <c r="AL54" s="639"/>
      <c r="AM54" s="640"/>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25">
      <c r="A55" s="41"/>
      <c r="B55" s="41"/>
      <c r="C55" s="41"/>
      <c r="D55" s="41"/>
      <c r="E55" s="41"/>
      <c r="F55" s="41"/>
      <c r="G55" s="41"/>
      <c r="H55" s="41"/>
      <c r="I55" s="41"/>
      <c r="J55" s="638"/>
      <c r="K55" s="639"/>
      <c r="L55" s="639"/>
      <c r="M55" s="639"/>
      <c r="N55" s="639"/>
      <c r="O55" s="640"/>
      <c r="P55" s="638"/>
      <c r="Q55" s="639"/>
      <c r="R55" s="639"/>
      <c r="S55" s="639"/>
      <c r="T55" s="639"/>
      <c r="U55" s="640"/>
      <c r="V55" s="638"/>
      <c r="W55" s="639"/>
      <c r="X55" s="639"/>
      <c r="Y55" s="639"/>
      <c r="Z55" s="639"/>
      <c r="AA55" s="640"/>
      <c r="AB55" s="638"/>
      <c r="AC55" s="639"/>
      <c r="AD55" s="639"/>
      <c r="AE55" s="639"/>
      <c r="AF55" s="639"/>
      <c r="AG55" s="640"/>
      <c r="AH55" s="638"/>
      <c r="AI55" s="639"/>
      <c r="AJ55" s="639"/>
      <c r="AK55" s="639"/>
      <c r="AL55" s="639"/>
      <c r="AM55" s="640"/>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25">
      <c r="A56" s="41"/>
      <c r="B56" s="41"/>
      <c r="C56" s="41"/>
      <c r="D56" s="41"/>
      <c r="E56" s="41"/>
      <c r="F56" s="41"/>
      <c r="G56" s="41"/>
      <c r="H56" s="41"/>
      <c r="I56" s="41"/>
      <c r="J56" s="638"/>
      <c r="K56" s="639"/>
      <c r="L56" s="639"/>
      <c r="M56" s="639"/>
      <c r="N56" s="639"/>
      <c r="O56" s="640"/>
      <c r="P56" s="638"/>
      <c r="Q56" s="639"/>
      <c r="R56" s="639"/>
      <c r="S56" s="639"/>
      <c r="T56" s="639"/>
      <c r="U56" s="640"/>
      <c r="V56" s="638"/>
      <c r="W56" s="639"/>
      <c r="X56" s="639"/>
      <c r="Y56" s="639"/>
      <c r="Z56" s="639"/>
      <c r="AA56" s="640"/>
      <c r="AB56" s="638"/>
      <c r="AC56" s="639"/>
      <c r="AD56" s="639"/>
      <c r="AE56" s="639"/>
      <c r="AF56" s="639"/>
      <c r="AG56" s="640"/>
      <c r="AH56" s="638"/>
      <c r="AI56" s="639"/>
      <c r="AJ56" s="639"/>
      <c r="AK56" s="639"/>
      <c r="AL56" s="639"/>
      <c r="AM56" s="640"/>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75" thickBot="1" x14ac:dyDescent="0.3">
      <c r="A57" s="41"/>
      <c r="B57" s="41"/>
      <c r="C57" s="41"/>
      <c r="D57" s="41"/>
      <c r="E57" s="41"/>
      <c r="F57" s="41"/>
      <c r="G57" s="41"/>
      <c r="H57" s="41"/>
      <c r="I57" s="41"/>
      <c r="J57" s="641"/>
      <c r="K57" s="642"/>
      <c r="L57" s="642"/>
      <c r="M57" s="642"/>
      <c r="N57" s="642"/>
      <c r="O57" s="643"/>
      <c r="P57" s="641"/>
      <c r="Q57" s="642"/>
      <c r="R57" s="642"/>
      <c r="S57" s="642"/>
      <c r="T57" s="642"/>
      <c r="U57" s="643"/>
      <c r="V57" s="641"/>
      <c r="W57" s="642"/>
      <c r="X57" s="642"/>
      <c r="Y57" s="642"/>
      <c r="Z57" s="642"/>
      <c r="AA57" s="643"/>
      <c r="AB57" s="641"/>
      <c r="AC57" s="642"/>
      <c r="AD57" s="642"/>
      <c r="AE57" s="642"/>
      <c r="AF57" s="642"/>
      <c r="AG57" s="643"/>
      <c r="AH57" s="641"/>
      <c r="AI57" s="642"/>
      <c r="AJ57" s="642"/>
      <c r="AK57" s="642"/>
      <c r="AL57" s="642"/>
      <c r="AM57" s="643"/>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25">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25">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25">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25">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25">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25">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25">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25">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25">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25">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25">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25">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25">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25">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25">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25">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25">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25">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25">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25">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25">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25">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25">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25">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25">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25">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25">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25">
      <c r="B143" s="41"/>
      <c r="C143" s="41"/>
      <c r="D143" s="41"/>
      <c r="E143" s="41"/>
      <c r="F143" s="41"/>
      <c r="G143" s="41"/>
      <c r="H143" s="41"/>
      <c r="I143" s="41"/>
    </row>
    <row r="144" spans="2:63" hidden="1" x14ac:dyDescent="0.25">
      <c r="B144" s="41"/>
      <c r="C144" s="41"/>
      <c r="D144" s="41"/>
      <c r="E144" s="41"/>
      <c r="F144" s="41"/>
      <c r="G144" s="41"/>
      <c r="H144" s="41"/>
      <c r="I144" s="41"/>
    </row>
    <row r="145" spans="2:9" hidden="1" x14ac:dyDescent="0.25">
      <c r="B145" s="41"/>
      <c r="C145" s="41"/>
      <c r="D145" s="41"/>
      <c r="E145" s="41"/>
      <c r="F145" s="41"/>
      <c r="G145" s="41"/>
      <c r="H145" s="41"/>
      <c r="I145" s="41"/>
    </row>
    <row r="146" spans="2:9" hidden="1" x14ac:dyDescent="0.25">
      <c r="B146" s="41"/>
      <c r="C146" s="41"/>
      <c r="D146" s="41"/>
      <c r="E146" s="41"/>
      <c r="F146" s="41"/>
      <c r="G146" s="41"/>
      <c r="H146" s="41"/>
      <c r="I146" s="41"/>
    </row>
  </sheetData>
  <mergeCells count="31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 ref="N46:O47"/>
    <mergeCell ref="J40:K41"/>
    <mergeCell ref="L40:M41"/>
    <mergeCell ref="N40:O41"/>
    <mergeCell ref="J42:K43"/>
    <mergeCell ref="L42:M43"/>
    <mergeCell ref="N42:O43"/>
    <mergeCell ref="J36:K37"/>
    <mergeCell ref="L36:M37"/>
    <mergeCell ref="N36:O37"/>
    <mergeCell ref="J38:K39"/>
    <mergeCell ref="L38:M39"/>
    <mergeCell ref="N38:O39"/>
    <mergeCell ref="V48:W49"/>
    <mergeCell ref="X48:Y49"/>
    <mergeCell ref="Z48:AA49"/>
    <mergeCell ref="V50:W51"/>
    <mergeCell ref="X50:Y51"/>
    <mergeCell ref="Z50:AA51"/>
    <mergeCell ref="V44:W45"/>
    <mergeCell ref="X44:Y45"/>
    <mergeCell ref="Z44:AA45"/>
    <mergeCell ref="V46:W47"/>
    <mergeCell ref="X46:Y47"/>
    <mergeCell ref="Z46:AA47"/>
    <mergeCell ref="P40:Q41"/>
    <mergeCell ref="R40:S41"/>
    <mergeCell ref="T40:U41"/>
    <mergeCell ref="P42:Q43"/>
    <mergeCell ref="R42:S43"/>
    <mergeCell ref="T42:U43"/>
    <mergeCell ref="P36:Q37"/>
    <mergeCell ref="R36:S37"/>
    <mergeCell ref="T36:U37"/>
    <mergeCell ref="P38:Q39"/>
    <mergeCell ref="R38:S39"/>
    <mergeCell ref="T38:U39"/>
    <mergeCell ref="V40:W41"/>
    <mergeCell ref="X40:Y41"/>
    <mergeCell ref="Z40:AA41"/>
    <mergeCell ref="V42:W43"/>
    <mergeCell ref="X42:Y43"/>
    <mergeCell ref="Z42:AA43"/>
    <mergeCell ref="V36:W37"/>
    <mergeCell ref="X36:Y37"/>
    <mergeCell ref="Z36:AA37"/>
    <mergeCell ref="V38:W39"/>
    <mergeCell ref="X38:Y39"/>
    <mergeCell ref="Z38:AA39"/>
    <mergeCell ref="V32:W33"/>
    <mergeCell ref="X32:Y33"/>
    <mergeCell ref="Z32:AA33"/>
    <mergeCell ref="V34:W35"/>
    <mergeCell ref="X34:Y35"/>
    <mergeCell ref="Z34:AA35"/>
    <mergeCell ref="V28:W29"/>
    <mergeCell ref="X28:Y29"/>
    <mergeCell ref="Z28:AA29"/>
    <mergeCell ref="V30:W31"/>
    <mergeCell ref="X30:Y31"/>
    <mergeCell ref="Z30:AA31"/>
    <mergeCell ref="P32:Q33"/>
    <mergeCell ref="R32:S33"/>
    <mergeCell ref="T32:U33"/>
    <mergeCell ref="P34:Q35"/>
    <mergeCell ref="R34:S35"/>
    <mergeCell ref="T34:U35"/>
    <mergeCell ref="P28:Q29"/>
    <mergeCell ref="R28:S29"/>
    <mergeCell ref="T28:U29"/>
    <mergeCell ref="P30:Q31"/>
    <mergeCell ref="R30:S31"/>
    <mergeCell ref="T30:U31"/>
    <mergeCell ref="J32:K33"/>
    <mergeCell ref="L32:M33"/>
    <mergeCell ref="N32:O33"/>
    <mergeCell ref="J34:K35"/>
    <mergeCell ref="L34:M35"/>
    <mergeCell ref="N34:O35"/>
    <mergeCell ref="J28:K29"/>
    <mergeCell ref="L28:M29"/>
    <mergeCell ref="N28:O29"/>
    <mergeCell ref="J30:K31"/>
    <mergeCell ref="L30:M31"/>
    <mergeCell ref="N30:O31"/>
    <mergeCell ref="P24:Q25"/>
    <mergeCell ref="R24:S25"/>
    <mergeCell ref="T24:U25"/>
    <mergeCell ref="P26:Q27"/>
    <mergeCell ref="R26:S27"/>
    <mergeCell ref="T26:U27"/>
    <mergeCell ref="P20:Q21"/>
    <mergeCell ref="R20:S21"/>
    <mergeCell ref="T20:U21"/>
    <mergeCell ref="P22:Q23"/>
    <mergeCell ref="R22:S23"/>
    <mergeCell ref="T22:U23"/>
    <mergeCell ref="N24:O25"/>
    <mergeCell ref="J26:K27"/>
    <mergeCell ref="L26:M27"/>
    <mergeCell ref="N26:O27"/>
    <mergeCell ref="J20:K21"/>
    <mergeCell ref="L20:M21"/>
    <mergeCell ref="N20:O21"/>
    <mergeCell ref="J22:K23"/>
    <mergeCell ref="L22:M23"/>
    <mergeCell ref="N22:O23"/>
    <mergeCell ref="AH48:AI49"/>
    <mergeCell ref="AJ48:AK49"/>
    <mergeCell ref="AL48:AM49"/>
    <mergeCell ref="AH50:AI51"/>
    <mergeCell ref="AJ50:AK51"/>
    <mergeCell ref="AL50:AM51"/>
    <mergeCell ref="AH44:AI45"/>
    <mergeCell ref="AJ44:AK45"/>
    <mergeCell ref="AL44:AM45"/>
    <mergeCell ref="AH46:AI47"/>
    <mergeCell ref="AJ46:AK47"/>
    <mergeCell ref="AL46:AM47"/>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16:AI17"/>
    <mergeCell ref="AJ16:AK17"/>
    <mergeCell ref="AL16:AM17"/>
    <mergeCell ref="AH18:AI19"/>
    <mergeCell ref="AJ18:AK19"/>
    <mergeCell ref="AL18:AM19"/>
    <mergeCell ref="AH12:AI13"/>
    <mergeCell ref="AJ12:AK13"/>
    <mergeCell ref="AL12:AM13"/>
    <mergeCell ref="AH14:AI15"/>
    <mergeCell ref="AJ14:AK15"/>
    <mergeCell ref="AL14:AM15"/>
    <mergeCell ref="AB48:AC49"/>
    <mergeCell ref="AD48:AE49"/>
    <mergeCell ref="AF48:AG49"/>
    <mergeCell ref="AB50:AC51"/>
    <mergeCell ref="AD50:AE51"/>
    <mergeCell ref="AF50:AG51"/>
    <mergeCell ref="AB44:AC45"/>
    <mergeCell ref="AD44:AE45"/>
    <mergeCell ref="AF44:AG45"/>
    <mergeCell ref="AB46:AC47"/>
    <mergeCell ref="AD46:AE47"/>
    <mergeCell ref="AF46:AG47"/>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32:AC33"/>
    <mergeCell ref="AD32:AE33"/>
    <mergeCell ref="AF32:AG33"/>
    <mergeCell ref="AB34:AC35"/>
    <mergeCell ref="AD34:AE35"/>
    <mergeCell ref="AF34:AG35"/>
    <mergeCell ref="AB28:AC29"/>
    <mergeCell ref="AD28:AE29"/>
    <mergeCell ref="AF28:AG29"/>
    <mergeCell ref="AB30:AC31"/>
    <mergeCell ref="AD30:AE31"/>
    <mergeCell ref="AF30:AG31"/>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5" zeroHeight="1" x14ac:dyDescent="0.25"/>
  <cols>
    <col min="1" max="1" width="11.42578125" customWidth="1"/>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0" max="40" width="11.42578125" customWidth="1"/>
    <col min="41" max="46" width="5.7109375" customWidth="1"/>
    <col min="47" max="99" width="0" hidden="1" customWidth="1"/>
    <col min="100" max="16384" width="11.42578125" hidden="1"/>
  </cols>
  <sheetData>
    <row r="1" spans="1:91" ht="15" customHeight="1" x14ac:dyDescent="0.25">
      <c r="A1" s="588"/>
      <c r="B1" s="589"/>
      <c r="C1" s="589"/>
      <c r="D1" s="589"/>
      <c r="E1" s="589"/>
      <c r="F1" s="589"/>
      <c r="G1" s="589"/>
      <c r="H1" s="589"/>
      <c r="I1" s="589"/>
      <c r="J1" s="589"/>
      <c r="K1" s="589"/>
      <c r="L1" s="589"/>
      <c r="M1" s="590"/>
      <c r="N1" s="579" t="s">
        <v>297</v>
      </c>
      <c r="O1" s="580"/>
      <c r="P1" s="580"/>
      <c r="Q1" s="580"/>
      <c r="R1" s="580"/>
      <c r="S1" s="580"/>
      <c r="T1" s="580"/>
      <c r="U1" s="580"/>
      <c r="V1" s="580"/>
      <c r="W1" s="580"/>
      <c r="X1" s="580"/>
      <c r="Y1" s="580"/>
      <c r="Z1" s="580"/>
      <c r="AA1" s="580"/>
      <c r="AB1" s="580"/>
      <c r="AC1" s="580"/>
      <c r="AD1" s="580"/>
      <c r="AE1" s="580"/>
      <c r="AF1" s="580"/>
      <c r="AG1" s="580"/>
      <c r="AH1" s="580"/>
      <c r="AI1" s="580"/>
      <c r="AJ1" s="580"/>
      <c r="AK1" s="580"/>
      <c r="AL1" s="580"/>
      <c r="AM1" s="580"/>
      <c r="AN1" s="580"/>
      <c r="AO1" s="580"/>
      <c r="AP1" s="580"/>
      <c r="AQ1" s="580"/>
      <c r="AR1" s="580"/>
      <c r="AS1" s="580"/>
      <c r="AT1" s="581"/>
    </row>
    <row r="2" spans="1:91" ht="15.75" customHeight="1" x14ac:dyDescent="0.25">
      <c r="A2" s="591"/>
      <c r="B2" s="592"/>
      <c r="C2" s="592"/>
      <c r="D2" s="592"/>
      <c r="E2" s="592"/>
      <c r="F2" s="592"/>
      <c r="G2" s="592"/>
      <c r="H2" s="592"/>
      <c r="I2" s="592"/>
      <c r="J2" s="592"/>
      <c r="K2" s="592"/>
      <c r="L2" s="592"/>
      <c r="M2" s="593"/>
      <c r="N2" s="582"/>
      <c r="O2" s="583"/>
      <c r="P2" s="583"/>
      <c r="Q2" s="583"/>
      <c r="R2" s="583"/>
      <c r="S2" s="583"/>
      <c r="T2" s="583"/>
      <c r="U2" s="583"/>
      <c r="V2" s="583"/>
      <c r="W2" s="583"/>
      <c r="X2" s="583"/>
      <c r="Y2" s="583"/>
      <c r="Z2" s="583"/>
      <c r="AA2" s="583"/>
      <c r="AB2" s="583"/>
      <c r="AC2" s="583"/>
      <c r="AD2" s="583"/>
      <c r="AE2" s="583"/>
      <c r="AF2" s="583"/>
      <c r="AG2" s="583"/>
      <c r="AH2" s="583"/>
      <c r="AI2" s="583"/>
      <c r="AJ2" s="583"/>
      <c r="AK2" s="583"/>
      <c r="AL2" s="583"/>
      <c r="AM2" s="583"/>
      <c r="AN2" s="583"/>
      <c r="AO2" s="583"/>
      <c r="AP2" s="583"/>
      <c r="AQ2" s="583"/>
      <c r="AR2" s="583"/>
      <c r="AS2" s="583"/>
      <c r="AT2" s="584"/>
    </row>
    <row r="3" spans="1:91" x14ac:dyDescent="0.25">
      <c r="A3" s="591"/>
      <c r="B3" s="592"/>
      <c r="C3" s="592"/>
      <c r="D3" s="592"/>
      <c r="E3" s="592"/>
      <c r="F3" s="592"/>
      <c r="G3" s="592"/>
      <c r="H3" s="592"/>
      <c r="I3" s="592"/>
      <c r="J3" s="592"/>
      <c r="K3" s="592"/>
      <c r="L3" s="592"/>
      <c r="M3" s="593"/>
      <c r="N3" s="582"/>
      <c r="O3" s="583"/>
      <c r="P3" s="583"/>
      <c r="Q3" s="583"/>
      <c r="R3" s="583"/>
      <c r="S3" s="583"/>
      <c r="T3" s="583"/>
      <c r="U3" s="583"/>
      <c r="V3" s="583"/>
      <c r="W3" s="583"/>
      <c r="X3" s="583"/>
      <c r="Y3" s="583"/>
      <c r="Z3" s="583"/>
      <c r="AA3" s="583"/>
      <c r="AB3" s="583"/>
      <c r="AC3" s="583"/>
      <c r="AD3" s="583"/>
      <c r="AE3" s="583"/>
      <c r="AF3" s="583"/>
      <c r="AG3" s="583"/>
      <c r="AH3" s="583"/>
      <c r="AI3" s="583"/>
      <c r="AJ3" s="583"/>
      <c r="AK3" s="583"/>
      <c r="AL3" s="583"/>
      <c r="AM3" s="583"/>
      <c r="AN3" s="583"/>
      <c r="AO3" s="583"/>
      <c r="AP3" s="583"/>
      <c r="AQ3" s="583"/>
      <c r="AR3" s="583"/>
      <c r="AS3" s="583"/>
      <c r="AT3" s="584"/>
    </row>
    <row r="4" spans="1:91" x14ac:dyDescent="0.25">
      <c r="A4" s="591"/>
      <c r="B4" s="592"/>
      <c r="C4" s="592"/>
      <c r="D4" s="592"/>
      <c r="E4" s="592"/>
      <c r="F4" s="592"/>
      <c r="G4" s="592"/>
      <c r="H4" s="592"/>
      <c r="I4" s="592"/>
      <c r="J4" s="592"/>
      <c r="K4" s="592"/>
      <c r="L4" s="592"/>
      <c r="M4" s="593"/>
      <c r="N4" s="582"/>
      <c r="O4" s="583"/>
      <c r="P4" s="583"/>
      <c r="Q4" s="583"/>
      <c r="R4" s="583"/>
      <c r="S4" s="583"/>
      <c r="T4" s="583"/>
      <c r="U4" s="583"/>
      <c r="V4" s="583"/>
      <c r="W4" s="583"/>
      <c r="X4" s="583"/>
      <c r="Y4" s="583"/>
      <c r="Z4" s="583"/>
      <c r="AA4" s="583"/>
      <c r="AB4" s="583"/>
      <c r="AC4" s="583"/>
      <c r="AD4" s="583"/>
      <c r="AE4" s="583"/>
      <c r="AF4" s="583"/>
      <c r="AG4" s="583"/>
      <c r="AH4" s="583"/>
      <c r="AI4" s="583"/>
      <c r="AJ4" s="583"/>
      <c r="AK4" s="583"/>
      <c r="AL4" s="583"/>
      <c r="AM4" s="583"/>
      <c r="AN4" s="583"/>
      <c r="AO4" s="583"/>
      <c r="AP4" s="583"/>
      <c r="AQ4" s="583"/>
      <c r="AR4" s="583"/>
      <c r="AS4" s="583"/>
      <c r="AT4" s="584"/>
    </row>
    <row r="5" spans="1:91" x14ac:dyDescent="0.25">
      <c r="A5" s="591"/>
      <c r="B5" s="592"/>
      <c r="C5" s="592"/>
      <c r="D5" s="592"/>
      <c r="E5" s="592"/>
      <c r="F5" s="592"/>
      <c r="G5" s="592"/>
      <c r="H5" s="592"/>
      <c r="I5" s="592"/>
      <c r="J5" s="592"/>
      <c r="K5" s="592"/>
      <c r="L5" s="592"/>
      <c r="M5" s="593"/>
      <c r="N5" s="582"/>
      <c r="O5" s="583"/>
      <c r="P5" s="583"/>
      <c r="Q5" s="583"/>
      <c r="R5" s="583"/>
      <c r="S5" s="583"/>
      <c r="T5" s="583"/>
      <c r="U5" s="583"/>
      <c r="V5" s="583"/>
      <c r="W5" s="583"/>
      <c r="X5" s="583"/>
      <c r="Y5" s="583"/>
      <c r="Z5" s="583"/>
      <c r="AA5" s="583"/>
      <c r="AB5" s="583"/>
      <c r="AC5" s="583"/>
      <c r="AD5" s="583"/>
      <c r="AE5" s="583"/>
      <c r="AF5" s="583"/>
      <c r="AG5" s="583"/>
      <c r="AH5" s="583"/>
      <c r="AI5" s="583"/>
      <c r="AJ5" s="583"/>
      <c r="AK5" s="583"/>
      <c r="AL5" s="583"/>
      <c r="AM5" s="583"/>
      <c r="AN5" s="583"/>
      <c r="AO5" s="583"/>
      <c r="AP5" s="583"/>
      <c r="AQ5" s="583"/>
      <c r="AR5" s="583"/>
      <c r="AS5" s="583"/>
      <c r="AT5" s="584"/>
    </row>
    <row r="6" spans="1:91" ht="15.75" thickBot="1" x14ac:dyDescent="0.3">
      <c r="A6" s="594"/>
      <c r="B6" s="595"/>
      <c r="C6" s="595"/>
      <c r="D6" s="595"/>
      <c r="E6" s="595"/>
      <c r="F6" s="595"/>
      <c r="G6" s="595"/>
      <c r="H6" s="595"/>
      <c r="I6" s="595"/>
      <c r="J6" s="595"/>
      <c r="K6" s="595"/>
      <c r="L6" s="595"/>
      <c r="M6" s="596"/>
      <c r="N6" s="585"/>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7"/>
    </row>
    <row r="7" spans="1:9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25">
      <c r="A8" s="41"/>
      <c r="B8" s="708" t="s">
        <v>298</v>
      </c>
      <c r="C8" s="709"/>
      <c r="D8" s="709"/>
      <c r="E8" s="709"/>
      <c r="F8" s="709"/>
      <c r="G8" s="709"/>
      <c r="H8" s="709"/>
      <c r="I8" s="709"/>
      <c r="J8" s="644" t="s">
        <v>283</v>
      </c>
      <c r="K8" s="644"/>
      <c r="L8" s="644"/>
      <c r="M8" s="644"/>
      <c r="N8" s="644"/>
      <c r="O8" s="644"/>
      <c r="P8" s="644"/>
      <c r="Q8" s="644"/>
      <c r="R8" s="644"/>
      <c r="S8" s="644"/>
      <c r="T8" s="644"/>
      <c r="U8" s="644"/>
      <c r="V8" s="644"/>
      <c r="W8" s="644"/>
      <c r="X8" s="644"/>
      <c r="Y8" s="644"/>
      <c r="Z8" s="644"/>
      <c r="AA8" s="644"/>
      <c r="AB8" s="644"/>
      <c r="AC8" s="644"/>
      <c r="AD8" s="644"/>
      <c r="AE8" s="644"/>
      <c r="AF8" s="644"/>
      <c r="AG8" s="644"/>
      <c r="AH8" s="644"/>
      <c r="AI8" s="644"/>
      <c r="AJ8" s="644"/>
      <c r="AK8" s="644"/>
      <c r="AL8" s="644"/>
      <c r="AM8" s="644"/>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25">
      <c r="A9" s="41"/>
      <c r="B9" s="709"/>
      <c r="C9" s="709"/>
      <c r="D9" s="709"/>
      <c r="E9" s="709"/>
      <c r="F9" s="709"/>
      <c r="G9" s="709"/>
      <c r="H9" s="709"/>
      <c r="I9" s="709"/>
      <c r="J9" s="644"/>
      <c r="K9" s="644"/>
      <c r="L9" s="644"/>
      <c r="M9" s="644"/>
      <c r="N9" s="644"/>
      <c r="O9" s="644"/>
      <c r="P9" s="644"/>
      <c r="Q9" s="644"/>
      <c r="R9" s="644"/>
      <c r="S9" s="644"/>
      <c r="T9" s="644"/>
      <c r="U9" s="644"/>
      <c r="V9" s="644"/>
      <c r="W9" s="644"/>
      <c r="X9" s="644"/>
      <c r="Y9" s="644"/>
      <c r="Z9" s="644"/>
      <c r="AA9" s="644"/>
      <c r="AB9" s="644"/>
      <c r="AC9" s="644"/>
      <c r="AD9" s="644"/>
      <c r="AE9" s="644"/>
      <c r="AF9" s="644"/>
      <c r="AG9" s="644"/>
      <c r="AH9" s="644"/>
      <c r="AI9" s="644"/>
      <c r="AJ9" s="644"/>
      <c r="AK9" s="644"/>
      <c r="AL9" s="644"/>
      <c r="AM9" s="644"/>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25">
      <c r="A10" s="41"/>
      <c r="B10" s="709"/>
      <c r="C10" s="709"/>
      <c r="D10" s="709"/>
      <c r="E10" s="709"/>
      <c r="F10" s="709"/>
      <c r="G10" s="709"/>
      <c r="H10" s="709"/>
      <c r="I10" s="709"/>
      <c r="J10" s="644"/>
      <c r="K10" s="644"/>
      <c r="L10" s="644"/>
      <c r="M10" s="644"/>
      <c r="N10" s="644"/>
      <c r="O10" s="644"/>
      <c r="P10" s="644"/>
      <c r="Q10" s="644"/>
      <c r="R10" s="644"/>
      <c r="S10" s="644"/>
      <c r="T10" s="644"/>
      <c r="U10" s="644"/>
      <c r="V10" s="644"/>
      <c r="W10" s="644"/>
      <c r="X10" s="644"/>
      <c r="Y10" s="644"/>
      <c r="Z10" s="644"/>
      <c r="AA10" s="644"/>
      <c r="AB10" s="644"/>
      <c r="AC10" s="644"/>
      <c r="AD10" s="644"/>
      <c r="AE10" s="644"/>
      <c r="AF10" s="644"/>
      <c r="AG10" s="644"/>
      <c r="AH10" s="644"/>
      <c r="AI10" s="644"/>
      <c r="AJ10" s="644"/>
      <c r="AK10" s="644"/>
      <c r="AL10" s="644"/>
      <c r="AM10" s="644"/>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25">
      <c r="A12" s="41"/>
      <c r="B12" s="597" t="s">
        <v>187</v>
      </c>
      <c r="C12" s="597"/>
      <c r="D12" s="598"/>
      <c r="E12" s="692" t="s">
        <v>284</v>
      </c>
      <c r="F12" s="693"/>
      <c r="G12" s="693"/>
      <c r="H12" s="693"/>
      <c r="I12" s="710"/>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699" t="s">
        <v>285</v>
      </c>
      <c r="AP12" s="700"/>
      <c r="AQ12" s="700"/>
      <c r="AR12" s="700"/>
      <c r="AS12" s="700"/>
      <c r="AT12" s="70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25">
      <c r="A13" s="41"/>
      <c r="B13" s="597"/>
      <c r="C13" s="597"/>
      <c r="D13" s="598"/>
      <c r="E13" s="696"/>
      <c r="F13" s="695"/>
      <c r="G13" s="695"/>
      <c r="H13" s="695"/>
      <c r="I13" s="711"/>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702"/>
      <c r="AP13" s="703"/>
      <c r="AQ13" s="703"/>
      <c r="AR13" s="703"/>
      <c r="AS13" s="703"/>
      <c r="AT13" s="704"/>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25">
      <c r="A14" s="41"/>
      <c r="B14" s="597"/>
      <c r="C14" s="597"/>
      <c r="D14" s="598"/>
      <c r="E14" s="696"/>
      <c r="F14" s="695"/>
      <c r="G14" s="695"/>
      <c r="H14" s="695"/>
      <c r="I14" s="711"/>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702"/>
      <c r="AP14" s="703"/>
      <c r="AQ14" s="703"/>
      <c r="AR14" s="703"/>
      <c r="AS14" s="703"/>
      <c r="AT14" s="704"/>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25">
      <c r="A15" s="41"/>
      <c r="B15" s="597"/>
      <c r="C15" s="597"/>
      <c r="D15" s="598"/>
      <c r="E15" s="696"/>
      <c r="F15" s="695"/>
      <c r="G15" s="695"/>
      <c r="H15" s="695"/>
      <c r="I15" s="711"/>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702"/>
      <c r="AP15" s="703"/>
      <c r="AQ15" s="703"/>
      <c r="AR15" s="703"/>
      <c r="AS15" s="703"/>
      <c r="AT15" s="704"/>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25">
      <c r="A16" s="41"/>
      <c r="B16" s="597"/>
      <c r="C16" s="597"/>
      <c r="D16" s="598"/>
      <c r="E16" s="696"/>
      <c r="F16" s="695"/>
      <c r="G16" s="695"/>
      <c r="H16" s="695"/>
      <c r="I16" s="711"/>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702"/>
      <c r="AP16" s="703"/>
      <c r="AQ16" s="703"/>
      <c r="AR16" s="703"/>
      <c r="AS16" s="703"/>
      <c r="AT16" s="704"/>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25">
      <c r="A17" s="41"/>
      <c r="B17" s="597"/>
      <c r="C17" s="597"/>
      <c r="D17" s="598"/>
      <c r="E17" s="696"/>
      <c r="F17" s="695"/>
      <c r="G17" s="695"/>
      <c r="H17" s="695"/>
      <c r="I17" s="711"/>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702"/>
      <c r="AP17" s="703"/>
      <c r="AQ17" s="703"/>
      <c r="AR17" s="703"/>
      <c r="AS17" s="703"/>
      <c r="AT17" s="704"/>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25">
      <c r="A18" s="41"/>
      <c r="B18" s="597"/>
      <c r="C18" s="597"/>
      <c r="D18" s="598"/>
      <c r="E18" s="696"/>
      <c r="F18" s="695"/>
      <c r="G18" s="695"/>
      <c r="H18" s="695"/>
      <c r="I18" s="711"/>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702"/>
      <c r="AP18" s="703"/>
      <c r="AQ18" s="703"/>
      <c r="AR18" s="703"/>
      <c r="AS18" s="703"/>
      <c r="AT18" s="704"/>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25">
      <c r="A19" s="41"/>
      <c r="B19" s="597"/>
      <c r="C19" s="597"/>
      <c r="D19" s="598"/>
      <c r="E19" s="696"/>
      <c r="F19" s="695"/>
      <c r="G19" s="695"/>
      <c r="H19" s="695"/>
      <c r="I19" s="711"/>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702"/>
      <c r="AP19" s="703"/>
      <c r="AQ19" s="703"/>
      <c r="AR19" s="703"/>
      <c r="AS19" s="703"/>
      <c r="AT19" s="704"/>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25">
      <c r="A20" s="41"/>
      <c r="B20" s="597"/>
      <c r="C20" s="597"/>
      <c r="D20" s="598"/>
      <c r="E20" s="696"/>
      <c r="F20" s="695"/>
      <c r="G20" s="695"/>
      <c r="H20" s="695"/>
      <c r="I20" s="711"/>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702"/>
      <c r="AP20" s="703"/>
      <c r="AQ20" s="703"/>
      <c r="AR20" s="703"/>
      <c r="AS20" s="703"/>
      <c r="AT20" s="704"/>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3">
      <c r="A21" s="41"/>
      <c r="B21" s="597"/>
      <c r="C21" s="597"/>
      <c r="D21" s="598"/>
      <c r="E21" s="697"/>
      <c r="F21" s="698"/>
      <c r="G21" s="698"/>
      <c r="H21" s="698"/>
      <c r="I21" s="712"/>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705"/>
      <c r="AP21" s="706"/>
      <c r="AQ21" s="706"/>
      <c r="AR21" s="706"/>
      <c r="AS21" s="706"/>
      <c r="AT21" s="707"/>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25">
      <c r="A22" s="41"/>
      <c r="B22" s="597"/>
      <c r="C22" s="597"/>
      <c r="D22" s="598"/>
      <c r="E22" s="692" t="s">
        <v>286</v>
      </c>
      <c r="F22" s="693"/>
      <c r="G22" s="693"/>
      <c r="H22" s="693"/>
      <c r="I22" s="693"/>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683" t="s">
        <v>287</v>
      </c>
      <c r="AP22" s="684"/>
      <c r="AQ22" s="684"/>
      <c r="AR22" s="684"/>
      <c r="AS22" s="684"/>
      <c r="AT22" s="685"/>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25">
      <c r="A23" s="41"/>
      <c r="B23" s="597"/>
      <c r="C23" s="597"/>
      <c r="D23" s="598"/>
      <c r="E23" s="694"/>
      <c r="F23" s="695"/>
      <c r="G23" s="695"/>
      <c r="H23" s="695"/>
      <c r="I23" s="695"/>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686"/>
      <c r="AP23" s="687"/>
      <c r="AQ23" s="687"/>
      <c r="AR23" s="687"/>
      <c r="AS23" s="687"/>
      <c r="AT23" s="688"/>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25">
      <c r="A24" s="41"/>
      <c r="B24" s="597"/>
      <c r="C24" s="597"/>
      <c r="D24" s="598"/>
      <c r="E24" s="696"/>
      <c r="F24" s="695"/>
      <c r="G24" s="695"/>
      <c r="H24" s="695"/>
      <c r="I24" s="695"/>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686"/>
      <c r="AP24" s="687"/>
      <c r="AQ24" s="687"/>
      <c r="AR24" s="687"/>
      <c r="AS24" s="687"/>
      <c r="AT24" s="688"/>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25">
      <c r="A25" s="41"/>
      <c r="B25" s="597"/>
      <c r="C25" s="597"/>
      <c r="D25" s="598"/>
      <c r="E25" s="696"/>
      <c r="F25" s="695"/>
      <c r="G25" s="695"/>
      <c r="H25" s="695"/>
      <c r="I25" s="695"/>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686"/>
      <c r="AP25" s="687"/>
      <c r="AQ25" s="687"/>
      <c r="AR25" s="687"/>
      <c r="AS25" s="687"/>
      <c r="AT25" s="688"/>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25">
      <c r="A26" s="41"/>
      <c r="B26" s="597"/>
      <c r="C26" s="597"/>
      <c r="D26" s="598"/>
      <c r="E26" s="696"/>
      <c r="F26" s="695"/>
      <c r="G26" s="695"/>
      <c r="H26" s="695"/>
      <c r="I26" s="695"/>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686"/>
      <c r="AP26" s="687"/>
      <c r="AQ26" s="687"/>
      <c r="AR26" s="687"/>
      <c r="AS26" s="687"/>
      <c r="AT26" s="688"/>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25">
      <c r="A27" s="41"/>
      <c r="B27" s="597"/>
      <c r="C27" s="597"/>
      <c r="D27" s="598"/>
      <c r="E27" s="696"/>
      <c r="F27" s="695"/>
      <c r="G27" s="695"/>
      <c r="H27" s="695"/>
      <c r="I27" s="695"/>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686"/>
      <c r="AP27" s="687"/>
      <c r="AQ27" s="687"/>
      <c r="AR27" s="687"/>
      <c r="AS27" s="687"/>
      <c r="AT27" s="688"/>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25">
      <c r="A28" s="41"/>
      <c r="B28" s="597"/>
      <c r="C28" s="597"/>
      <c r="D28" s="598"/>
      <c r="E28" s="696"/>
      <c r="F28" s="695"/>
      <c r="G28" s="695"/>
      <c r="H28" s="695"/>
      <c r="I28" s="695"/>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686"/>
      <c r="AP28" s="687"/>
      <c r="AQ28" s="687"/>
      <c r="AR28" s="687"/>
      <c r="AS28" s="687"/>
      <c r="AT28" s="688"/>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25">
      <c r="A29" s="41"/>
      <c r="B29" s="597"/>
      <c r="C29" s="597"/>
      <c r="D29" s="598"/>
      <c r="E29" s="696"/>
      <c r="F29" s="695"/>
      <c r="G29" s="695"/>
      <c r="H29" s="695"/>
      <c r="I29" s="695"/>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686"/>
      <c r="AP29" s="687"/>
      <c r="AQ29" s="687"/>
      <c r="AR29" s="687"/>
      <c r="AS29" s="687"/>
      <c r="AT29" s="688"/>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25">
      <c r="A30" s="41"/>
      <c r="B30" s="597"/>
      <c r="C30" s="597"/>
      <c r="D30" s="598"/>
      <c r="E30" s="696"/>
      <c r="F30" s="695"/>
      <c r="G30" s="695"/>
      <c r="H30" s="695"/>
      <c r="I30" s="695"/>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686"/>
      <c r="AP30" s="687"/>
      <c r="AQ30" s="687"/>
      <c r="AR30" s="687"/>
      <c r="AS30" s="687"/>
      <c r="AT30" s="688"/>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3">
      <c r="A31" s="41"/>
      <c r="B31" s="597"/>
      <c r="C31" s="597"/>
      <c r="D31" s="598"/>
      <c r="E31" s="697"/>
      <c r="F31" s="698"/>
      <c r="G31" s="698"/>
      <c r="H31" s="698"/>
      <c r="I31" s="698"/>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689"/>
      <c r="AP31" s="690"/>
      <c r="AQ31" s="690"/>
      <c r="AR31" s="690"/>
      <c r="AS31" s="690"/>
      <c r="AT31" s="691"/>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25">
      <c r="A32" s="41"/>
      <c r="B32" s="597"/>
      <c r="C32" s="597"/>
      <c r="D32" s="598"/>
      <c r="E32" s="692" t="s">
        <v>288</v>
      </c>
      <c r="F32" s="693"/>
      <c r="G32" s="693"/>
      <c r="H32" s="693"/>
      <c r="I32" s="710"/>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722" t="s">
        <v>209</v>
      </c>
      <c r="AP32" s="723"/>
      <c r="AQ32" s="723"/>
      <c r="AR32" s="723"/>
      <c r="AS32" s="723"/>
      <c r="AT32" s="724"/>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25">
      <c r="A33" s="41"/>
      <c r="B33" s="597"/>
      <c r="C33" s="597"/>
      <c r="D33" s="598"/>
      <c r="E33" s="694"/>
      <c r="F33" s="695"/>
      <c r="G33" s="695"/>
      <c r="H33" s="695"/>
      <c r="I33" s="711"/>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725"/>
      <c r="AP33" s="726"/>
      <c r="AQ33" s="726"/>
      <c r="AR33" s="726"/>
      <c r="AS33" s="726"/>
      <c r="AT33" s="727"/>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25">
      <c r="A34" s="41"/>
      <c r="B34" s="597"/>
      <c r="C34" s="597"/>
      <c r="D34" s="598"/>
      <c r="E34" s="696"/>
      <c r="F34" s="695"/>
      <c r="G34" s="695"/>
      <c r="H34" s="695"/>
      <c r="I34" s="711"/>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725"/>
      <c r="AP34" s="726"/>
      <c r="AQ34" s="726"/>
      <c r="AR34" s="726"/>
      <c r="AS34" s="726"/>
      <c r="AT34" s="727"/>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25">
      <c r="A35" s="41"/>
      <c r="B35" s="597"/>
      <c r="C35" s="597"/>
      <c r="D35" s="598"/>
      <c r="E35" s="696"/>
      <c r="F35" s="695"/>
      <c r="G35" s="695"/>
      <c r="H35" s="695"/>
      <c r="I35" s="711"/>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725"/>
      <c r="AP35" s="726"/>
      <c r="AQ35" s="726"/>
      <c r="AR35" s="726"/>
      <c r="AS35" s="726"/>
      <c r="AT35" s="727"/>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25">
      <c r="A36" s="41"/>
      <c r="B36" s="597"/>
      <c r="C36" s="597"/>
      <c r="D36" s="598"/>
      <c r="E36" s="696"/>
      <c r="F36" s="695"/>
      <c r="G36" s="695"/>
      <c r="H36" s="695"/>
      <c r="I36" s="711"/>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725"/>
      <c r="AP36" s="726"/>
      <c r="AQ36" s="726"/>
      <c r="AR36" s="726"/>
      <c r="AS36" s="726"/>
      <c r="AT36" s="727"/>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25">
      <c r="A37" s="41"/>
      <c r="B37" s="597"/>
      <c r="C37" s="597"/>
      <c r="D37" s="598"/>
      <c r="E37" s="696"/>
      <c r="F37" s="695"/>
      <c r="G37" s="695"/>
      <c r="H37" s="695"/>
      <c r="I37" s="711"/>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725"/>
      <c r="AP37" s="726"/>
      <c r="AQ37" s="726"/>
      <c r="AR37" s="726"/>
      <c r="AS37" s="726"/>
      <c r="AT37" s="727"/>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25">
      <c r="A38" s="41"/>
      <c r="B38" s="597"/>
      <c r="C38" s="597"/>
      <c r="D38" s="598"/>
      <c r="E38" s="696"/>
      <c r="F38" s="695"/>
      <c r="G38" s="695"/>
      <c r="H38" s="695"/>
      <c r="I38" s="711"/>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725"/>
      <c r="AP38" s="726"/>
      <c r="AQ38" s="726"/>
      <c r="AR38" s="726"/>
      <c r="AS38" s="726"/>
      <c r="AT38" s="727"/>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25">
      <c r="A39" s="41"/>
      <c r="B39" s="597"/>
      <c r="C39" s="597"/>
      <c r="D39" s="598"/>
      <c r="E39" s="696"/>
      <c r="F39" s="695"/>
      <c r="G39" s="695"/>
      <c r="H39" s="695"/>
      <c r="I39" s="711"/>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725"/>
      <c r="AP39" s="726"/>
      <c r="AQ39" s="726"/>
      <c r="AR39" s="726"/>
      <c r="AS39" s="726"/>
      <c r="AT39" s="727"/>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25">
      <c r="A40" s="41"/>
      <c r="B40" s="597"/>
      <c r="C40" s="597"/>
      <c r="D40" s="598"/>
      <c r="E40" s="696"/>
      <c r="F40" s="695"/>
      <c r="G40" s="695"/>
      <c r="H40" s="695"/>
      <c r="I40" s="711"/>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725"/>
      <c r="AP40" s="726"/>
      <c r="AQ40" s="726"/>
      <c r="AR40" s="726"/>
      <c r="AS40" s="726"/>
      <c r="AT40" s="727"/>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3">
      <c r="A41" s="41"/>
      <c r="B41" s="597"/>
      <c r="C41" s="597"/>
      <c r="D41" s="598"/>
      <c r="E41" s="697"/>
      <c r="F41" s="698"/>
      <c r="G41" s="698"/>
      <c r="H41" s="698"/>
      <c r="I41" s="712"/>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728"/>
      <c r="AP41" s="729"/>
      <c r="AQ41" s="729"/>
      <c r="AR41" s="729"/>
      <c r="AS41" s="729"/>
      <c r="AT41" s="730"/>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25">
      <c r="A42" s="41"/>
      <c r="B42" s="597"/>
      <c r="C42" s="597"/>
      <c r="D42" s="598"/>
      <c r="E42" s="692" t="s">
        <v>289</v>
      </c>
      <c r="F42" s="693"/>
      <c r="G42" s="693"/>
      <c r="H42" s="693"/>
      <c r="I42" s="693"/>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713" t="s">
        <v>290</v>
      </c>
      <c r="AP42" s="714"/>
      <c r="AQ42" s="714"/>
      <c r="AR42" s="714"/>
      <c r="AS42" s="714"/>
      <c r="AT42" s="715"/>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25">
      <c r="A43" s="41"/>
      <c r="B43" s="597"/>
      <c r="C43" s="597"/>
      <c r="D43" s="598"/>
      <c r="E43" s="694"/>
      <c r="F43" s="695"/>
      <c r="G43" s="695"/>
      <c r="H43" s="695"/>
      <c r="I43" s="695"/>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716"/>
      <c r="AP43" s="717"/>
      <c r="AQ43" s="717"/>
      <c r="AR43" s="717"/>
      <c r="AS43" s="717"/>
      <c r="AT43" s="718"/>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25">
      <c r="A44" s="41"/>
      <c r="B44" s="597"/>
      <c r="C44" s="597"/>
      <c r="D44" s="598"/>
      <c r="E44" s="696"/>
      <c r="F44" s="695"/>
      <c r="G44" s="695"/>
      <c r="H44" s="695"/>
      <c r="I44" s="695"/>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716"/>
      <c r="AP44" s="717"/>
      <c r="AQ44" s="717"/>
      <c r="AR44" s="717"/>
      <c r="AS44" s="717"/>
      <c r="AT44" s="718"/>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25">
      <c r="A45" s="41"/>
      <c r="B45" s="597"/>
      <c r="C45" s="597"/>
      <c r="D45" s="598"/>
      <c r="E45" s="696"/>
      <c r="F45" s="695"/>
      <c r="G45" s="695"/>
      <c r="H45" s="695"/>
      <c r="I45" s="695"/>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716"/>
      <c r="AP45" s="717"/>
      <c r="AQ45" s="717"/>
      <c r="AR45" s="717"/>
      <c r="AS45" s="717"/>
      <c r="AT45" s="718"/>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25">
      <c r="A46" s="41"/>
      <c r="B46" s="597"/>
      <c r="C46" s="597"/>
      <c r="D46" s="598"/>
      <c r="E46" s="696"/>
      <c r="F46" s="695"/>
      <c r="G46" s="695"/>
      <c r="H46" s="695"/>
      <c r="I46" s="695"/>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716"/>
      <c r="AP46" s="717"/>
      <c r="AQ46" s="717"/>
      <c r="AR46" s="717"/>
      <c r="AS46" s="717"/>
      <c r="AT46" s="718"/>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25">
      <c r="A47" s="41"/>
      <c r="B47" s="597"/>
      <c r="C47" s="597"/>
      <c r="D47" s="598"/>
      <c r="E47" s="696"/>
      <c r="F47" s="695"/>
      <c r="G47" s="695"/>
      <c r="H47" s="695"/>
      <c r="I47" s="695"/>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716"/>
      <c r="AP47" s="717"/>
      <c r="AQ47" s="717"/>
      <c r="AR47" s="717"/>
      <c r="AS47" s="717"/>
      <c r="AT47" s="718"/>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25">
      <c r="A48" s="41"/>
      <c r="B48" s="597"/>
      <c r="C48" s="597"/>
      <c r="D48" s="598"/>
      <c r="E48" s="696"/>
      <c r="F48" s="695"/>
      <c r="G48" s="695"/>
      <c r="H48" s="695"/>
      <c r="I48" s="695"/>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716"/>
      <c r="AP48" s="717"/>
      <c r="AQ48" s="717"/>
      <c r="AR48" s="717"/>
      <c r="AS48" s="717"/>
      <c r="AT48" s="718"/>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25">
      <c r="A49" s="41"/>
      <c r="B49" s="597"/>
      <c r="C49" s="597"/>
      <c r="D49" s="598"/>
      <c r="E49" s="696"/>
      <c r="F49" s="695"/>
      <c r="G49" s="695"/>
      <c r="H49" s="695"/>
      <c r="I49" s="695"/>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716"/>
      <c r="AP49" s="717"/>
      <c r="AQ49" s="717"/>
      <c r="AR49" s="717"/>
      <c r="AS49" s="717"/>
      <c r="AT49" s="718"/>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25">
      <c r="A50" s="41"/>
      <c r="B50" s="597"/>
      <c r="C50" s="597"/>
      <c r="D50" s="598"/>
      <c r="E50" s="696"/>
      <c r="F50" s="695"/>
      <c r="G50" s="695"/>
      <c r="H50" s="695"/>
      <c r="I50" s="695"/>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716"/>
      <c r="AP50" s="717"/>
      <c r="AQ50" s="717"/>
      <c r="AR50" s="717"/>
      <c r="AS50" s="717"/>
      <c r="AT50" s="718"/>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3">
      <c r="A51" s="41"/>
      <c r="B51" s="597"/>
      <c r="C51" s="597"/>
      <c r="D51" s="598"/>
      <c r="E51" s="697"/>
      <c r="F51" s="698"/>
      <c r="G51" s="698"/>
      <c r="H51" s="698"/>
      <c r="I51" s="698"/>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719"/>
      <c r="AP51" s="720"/>
      <c r="AQ51" s="720"/>
      <c r="AR51" s="720"/>
      <c r="AS51" s="720"/>
      <c r="AT51" s="721"/>
    </row>
    <row r="52" spans="1:80" ht="46.5" customHeight="1" x14ac:dyDescent="0.35">
      <c r="A52" s="41"/>
      <c r="B52" s="597"/>
      <c r="C52" s="597"/>
      <c r="D52" s="598"/>
      <c r="E52" s="692" t="s">
        <v>291</v>
      </c>
      <c r="F52" s="693"/>
      <c r="G52" s="693"/>
      <c r="H52" s="693"/>
      <c r="I52" s="710"/>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25">
      <c r="A53" s="41"/>
      <c r="B53" s="597"/>
      <c r="C53" s="597"/>
      <c r="D53" s="598"/>
      <c r="E53" s="694"/>
      <c r="F53" s="695"/>
      <c r="G53" s="695"/>
      <c r="H53" s="695"/>
      <c r="I53" s="711"/>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25">
      <c r="A54" s="41"/>
      <c r="B54" s="597"/>
      <c r="C54" s="597"/>
      <c r="D54" s="598"/>
      <c r="E54" s="694"/>
      <c r="F54" s="695"/>
      <c r="G54" s="695"/>
      <c r="H54" s="695"/>
      <c r="I54" s="711"/>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25">
      <c r="A55" s="41"/>
      <c r="B55" s="597"/>
      <c r="C55" s="597"/>
      <c r="D55" s="598"/>
      <c r="E55" s="696"/>
      <c r="F55" s="695"/>
      <c r="G55" s="695"/>
      <c r="H55" s="695"/>
      <c r="I55" s="711"/>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25">
      <c r="A56" s="41"/>
      <c r="B56" s="597"/>
      <c r="C56" s="597"/>
      <c r="D56" s="598"/>
      <c r="E56" s="696"/>
      <c r="F56" s="695"/>
      <c r="G56" s="695"/>
      <c r="H56" s="695"/>
      <c r="I56" s="711"/>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25">
      <c r="A57" s="41"/>
      <c r="B57" s="597"/>
      <c r="C57" s="597"/>
      <c r="D57" s="598"/>
      <c r="E57" s="696"/>
      <c r="F57" s="695"/>
      <c r="G57" s="695"/>
      <c r="H57" s="695"/>
      <c r="I57" s="711"/>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25">
      <c r="A58" s="41"/>
      <c r="B58" s="597"/>
      <c r="C58" s="597"/>
      <c r="D58" s="598"/>
      <c r="E58" s="696"/>
      <c r="F58" s="695"/>
      <c r="G58" s="695"/>
      <c r="H58" s="695"/>
      <c r="I58" s="711"/>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25">
      <c r="A59" s="41"/>
      <c r="B59" s="597"/>
      <c r="C59" s="597"/>
      <c r="D59" s="598"/>
      <c r="E59" s="696"/>
      <c r="F59" s="695"/>
      <c r="G59" s="695"/>
      <c r="H59" s="695"/>
      <c r="I59" s="711"/>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25">
      <c r="A60" s="41"/>
      <c r="B60" s="597"/>
      <c r="C60" s="597"/>
      <c r="D60" s="598"/>
      <c r="E60" s="696"/>
      <c r="F60" s="695"/>
      <c r="G60" s="695"/>
      <c r="H60" s="695"/>
      <c r="I60" s="711"/>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3">
      <c r="A61" s="41"/>
      <c r="B61" s="597"/>
      <c r="C61" s="597"/>
      <c r="D61" s="598"/>
      <c r="E61" s="697"/>
      <c r="F61" s="698"/>
      <c r="G61" s="698"/>
      <c r="H61" s="698"/>
      <c r="I61" s="712"/>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25">
      <c r="A62" s="41"/>
      <c r="B62" s="41"/>
      <c r="C62" s="41"/>
      <c r="D62" s="41"/>
      <c r="E62" s="41"/>
      <c r="F62" s="41"/>
      <c r="G62" s="41"/>
      <c r="H62" s="41"/>
      <c r="I62" s="41"/>
      <c r="J62" s="692" t="s">
        <v>292</v>
      </c>
      <c r="K62" s="693"/>
      <c r="L62" s="693"/>
      <c r="M62" s="693"/>
      <c r="N62" s="693"/>
      <c r="O62" s="710"/>
      <c r="P62" s="692" t="s">
        <v>293</v>
      </c>
      <c r="Q62" s="693"/>
      <c r="R62" s="693"/>
      <c r="S62" s="693"/>
      <c r="T62" s="693"/>
      <c r="U62" s="710"/>
      <c r="V62" s="692" t="s">
        <v>294</v>
      </c>
      <c r="W62" s="693"/>
      <c r="X62" s="693"/>
      <c r="Y62" s="693"/>
      <c r="Z62" s="693"/>
      <c r="AA62" s="710"/>
      <c r="AB62" s="692" t="s">
        <v>295</v>
      </c>
      <c r="AC62" s="731"/>
      <c r="AD62" s="693"/>
      <c r="AE62" s="693"/>
      <c r="AF62" s="693"/>
      <c r="AG62" s="710"/>
      <c r="AH62" s="692" t="s">
        <v>296</v>
      </c>
      <c r="AI62" s="693"/>
      <c r="AJ62" s="693"/>
      <c r="AK62" s="693"/>
      <c r="AL62" s="693"/>
      <c r="AM62" s="710"/>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25">
      <c r="A63" s="41"/>
      <c r="B63" s="41"/>
      <c r="C63" s="41"/>
      <c r="D63" s="41"/>
      <c r="E63" s="41"/>
      <c r="F63" s="41"/>
      <c r="G63" s="41"/>
      <c r="H63" s="41"/>
      <c r="I63" s="41"/>
      <c r="J63" s="696"/>
      <c r="K63" s="695"/>
      <c r="L63" s="695"/>
      <c r="M63" s="695"/>
      <c r="N63" s="695"/>
      <c r="O63" s="711"/>
      <c r="P63" s="696"/>
      <c r="Q63" s="695"/>
      <c r="R63" s="695"/>
      <c r="S63" s="695"/>
      <c r="T63" s="695"/>
      <c r="U63" s="711"/>
      <c r="V63" s="696"/>
      <c r="W63" s="695"/>
      <c r="X63" s="695"/>
      <c r="Y63" s="695"/>
      <c r="Z63" s="695"/>
      <c r="AA63" s="711"/>
      <c r="AB63" s="696"/>
      <c r="AC63" s="695"/>
      <c r="AD63" s="695"/>
      <c r="AE63" s="695"/>
      <c r="AF63" s="695"/>
      <c r="AG63" s="711"/>
      <c r="AH63" s="696"/>
      <c r="AI63" s="695"/>
      <c r="AJ63" s="695"/>
      <c r="AK63" s="695"/>
      <c r="AL63" s="695"/>
      <c r="AM63" s="71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25">
      <c r="A64" s="41"/>
      <c r="B64" s="41"/>
      <c r="C64" s="41"/>
      <c r="D64" s="41"/>
      <c r="E64" s="41"/>
      <c r="F64" s="41"/>
      <c r="G64" s="41"/>
      <c r="H64" s="41"/>
      <c r="I64" s="41"/>
      <c r="J64" s="696"/>
      <c r="K64" s="695"/>
      <c r="L64" s="695"/>
      <c r="M64" s="695"/>
      <c r="N64" s="695"/>
      <c r="O64" s="711"/>
      <c r="P64" s="696"/>
      <c r="Q64" s="695"/>
      <c r="R64" s="695"/>
      <c r="S64" s="695"/>
      <c r="T64" s="695"/>
      <c r="U64" s="711"/>
      <c r="V64" s="696"/>
      <c r="W64" s="695"/>
      <c r="X64" s="695"/>
      <c r="Y64" s="695"/>
      <c r="Z64" s="695"/>
      <c r="AA64" s="711"/>
      <c r="AB64" s="696"/>
      <c r="AC64" s="695"/>
      <c r="AD64" s="695"/>
      <c r="AE64" s="695"/>
      <c r="AF64" s="695"/>
      <c r="AG64" s="711"/>
      <c r="AH64" s="696"/>
      <c r="AI64" s="695"/>
      <c r="AJ64" s="695"/>
      <c r="AK64" s="695"/>
      <c r="AL64" s="695"/>
      <c r="AM64" s="71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25">
      <c r="A65" s="41"/>
      <c r="B65" s="41"/>
      <c r="C65" s="41"/>
      <c r="D65" s="41"/>
      <c r="E65" s="41"/>
      <c r="F65" s="41"/>
      <c r="G65" s="41"/>
      <c r="H65" s="41"/>
      <c r="I65" s="41"/>
      <c r="J65" s="696"/>
      <c r="K65" s="695"/>
      <c r="L65" s="695"/>
      <c r="M65" s="695"/>
      <c r="N65" s="695"/>
      <c r="O65" s="711"/>
      <c r="P65" s="696"/>
      <c r="Q65" s="695"/>
      <c r="R65" s="695"/>
      <c r="S65" s="695"/>
      <c r="T65" s="695"/>
      <c r="U65" s="711"/>
      <c r="V65" s="696"/>
      <c r="W65" s="695"/>
      <c r="X65" s="695"/>
      <c r="Y65" s="695"/>
      <c r="Z65" s="695"/>
      <c r="AA65" s="711"/>
      <c r="AB65" s="696"/>
      <c r="AC65" s="695"/>
      <c r="AD65" s="695"/>
      <c r="AE65" s="695"/>
      <c r="AF65" s="695"/>
      <c r="AG65" s="711"/>
      <c r="AH65" s="696"/>
      <c r="AI65" s="695"/>
      <c r="AJ65" s="695"/>
      <c r="AK65" s="695"/>
      <c r="AL65" s="695"/>
      <c r="AM65" s="71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25">
      <c r="A66" s="41"/>
      <c r="B66" s="41"/>
      <c r="C66" s="41"/>
      <c r="D66" s="41"/>
      <c r="E66" s="41"/>
      <c r="F66" s="41"/>
      <c r="G66" s="41"/>
      <c r="H66" s="41"/>
      <c r="I66" s="41"/>
      <c r="J66" s="696"/>
      <c r="K66" s="695"/>
      <c r="L66" s="695"/>
      <c r="M66" s="695"/>
      <c r="N66" s="695"/>
      <c r="O66" s="711"/>
      <c r="P66" s="696"/>
      <c r="Q66" s="695"/>
      <c r="R66" s="695"/>
      <c r="S66" s="695"/>
      <c r="T66" s="695"/>
      <c r="U66" s="711"/>
      <c r="V66" s="696"/>
      <c r="W66" s="695"/>
      <c r="X66" s="695"/>
      <c r="Y66" s="695"/>
      <c r="Z66" s="695"/>
      <c r="AA66" s="711"/>
      <c r="AB66" s="696"/>
      <c r="AC66" s="695"/>
      <c r="AD66" s="695"/>
      <c r="AE66" s="695"/>
      <c r="AF66" s="695"/>
      <c r="AG66" s="711"/>
      <c r="AH66" s="696"/>
      <c r="AI66" s="695"/>
      <c r="AJ66" s="695"/>
      <c r="AK66" s="695"/>
      <c r="AL66" s="695"/>
      <c r="AM66" s="71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5.75" thickBot="1" x14ac:dyDescent="0.3">
      <c r="A67" s="41"/>
      <c r="B67" s="41"/>
      <c r="C67" s="41"/>
      <c r="D67" s="41"/>
      <c r="E67" s="41"/>
      <c r="F67" s="41"/>
      <c r="G67" s="41"/>
      <c r="H67" s="41"/>
      <c r="I67" s="41"/>
      <c r="J67" s="697"/>
      <c r="K67" s="698"/>
      <c r="L67" s="698"/>
      <c r="M67" s="698"/>
      <c r="N67" s="698"/>
      <c r="O67" s="712"/>
      <c r="P67" s="697"/>
      <c r="Q67" s="698"/>
      <c r="R67" s="698"/>
      <c r="S67" s="698"/>
      <c r="T67" s="698"/>
      <c r="U67" s="712"/>
      <c r="V67" s="697"/>
      <c r="W67" s="698"/>
      <c r="X67" s="698"/>
      <c r="Y67" s="698"/>
      <c r="Z67" s="698"/>
      <c r="AA67" s="712"/>
      <c r="AB67" s="697"/>
      <c r="AC67" s="698"/>
      <c r="AD67" s="698"/>
      <c r="AE67" s="698"/>
      <c r="AF67" s="698"/>
      <c r="AG67" s="712"/>
      <c r="AH67" s="697"/>
      <c r="AI67" s="698"/>
      <c r="AJ67" s="698"/>
      <c r="AK67" s="698"/>
      <c r="AL67" s="698"/>
      <c r="AM67" s="712"/>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25">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25">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25">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25">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25">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25">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25">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25">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25">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25">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25">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25">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25">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25">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25">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25">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25">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25">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25">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25">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25">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25">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25">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25">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25">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25">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25">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25">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25">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25">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25">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25">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25">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25">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25">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25">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2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2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2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2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2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2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2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2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2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2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25">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25">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25">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25">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25">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25">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25">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25">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25">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25">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25">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25">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25">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25">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25">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25">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25">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25">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25">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25">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25">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25">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25">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25">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25">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25">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25">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25">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25">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25">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25">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25">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25">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25">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25">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25">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25">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25">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25">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25">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25">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25">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25">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25">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25">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25">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25">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25">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25">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25">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25">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25">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25">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25">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25">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25">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25">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25">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25">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25">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25">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25">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25">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25">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25">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25">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25">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25">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25">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25">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25">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25">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25">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25">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25">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25">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25">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25">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25">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25">
      <c r="A251" s="41"/>
    </row>
    <row r="252" spans="1:60" hidden="1" x14ac:dyDescent="0.25">
      <c r="A252" s="41"/>
    </row>
    <row r="253" spans="1:60" hidden="1" x14ac:dyDescent="0.25">
      <c r="A253" s="41"/>
    </row>
    <row r="254" spans="1:60" hidden="1" x14ac:dyDescent="0.25">
      <c r="A254" s="41"/>
    </row>
  </sheetData>
  <mergeCells count="19">
    <mergeCell ref="J62:O67"/>
    <mergeCell ref="P62:U67"/>
    <mergeCell ref="V62:AA67"/>
    <mergeCell ref="AB62:AG67"/>
    <mergeCell ref="AH62:AM67"/>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3"/>
  <cols>
    <col min="1" max="1" width="5.7109375" style="59" customWidth="1"/>
    <col min="2" max="2" width="23.7109375" style="59" customWidth="1"/>
    <col min="3" max="3" width="20.140625" style="59" customWidth="1"/>
    <col min="4" max="4" width="18.42578125" style="59" customWidth="1"/>
    <col min="5" max="5" width="57" style="59" customWidth="1"/>
    <col min="6" max="6" width="24.7109375" style="59" customWidth="1"/>
    <col min="7" max="7" width="72.5703125" style="59" customWidth="1"/>
    <col min="8" max="8" width="11.42578125" style="59" customWidth="1"/>
    <col min="9" max="16384" width="11.42578125" style="59" hidden="1"/>
  </cols>
  <sheetData>
    <row r="1" spans="1:16" ht="25.35" customHeight="1" x14ac:dyDescent="0.3">
      <c r="A1" s="540"/>
      <c r="B1" s="736"/>
      <c r="C1" s="541"/>
      <c r="D1" s="530" t="s">
        <v>299</v>
      </c>
      <c r="E1" s="530"/>
      <c r="F1" s="530"/>
      <c r="G1" s="530"/>
      <c r="H1" s="530"/>
      <c r="I1" s="70"/>
      <c r="J1" s="70"/>
      <c r="K1" s="70"/>
      <c r="L1" s="70"/>
      <c r="M1" s="70"/>
      <c r="N1" s="70"/>
      <c r="O1" s="70"/>
      <c r="P1" s="71"/>
    </row>
    <row r="2" spans="1:16" ht="25.35" customHeight="1" thickBot="1" x14ac:dyDescent="0.35">
      <c r="A2" s="542"/>
      <c r="B2" s="737"/>
      <c r="C2" s="543"/>
      <c r="D2" s="533"/>
      <c r="E2" s="533"/>
      <c r="F2" s="533"/>
      <c r="G2" s="533"/>
      <c r="H2" s="533"/>
      <c r="I2" s="72"/>
      <c r="J2" s="72"/>
      <c r="K2" s="72"/>
      <c r="L2" s="72"/>
      <c r="M2" s="72"/>
      <c r="N2" s="72"/>
      <c r="O2" s="72"/>
      <c r="P2" s="73"/>
    </row>
    <row r="3" spans="1:16" ht="17.25" thickBot="1" x14ac:dyDescent="0.35"/>
    <row r="4" spans="1:16" ht="33.75" thickBot="1" x14ac:dyDescent="0.35">
      <c r="B4" s="128" t="s">
        <v>300</v>
      </c>
      <c r="C4" s="129" t="s">
        <v>301</v>
      </c>
      <c r="D4" s="738" t="s">
        <v>302</v>
      </c>
      <c r="E4" s="739"/>
      <c r="F4" s="130" t="s">
        <v>303</v>
      </c>
      <c r="G4" s="131" t="s">
        <v>304</v>
      </c>
      <c r="H4" s="117"/>
    </row>
    <row r="5" spans="1:16" ht="55.5" customHeight="1" x14ac:dyDescent="0.3">
      <c r="B5" s="124" t="s">
        <v>285</v>
      </c>
      <c r="C5" s="740" t="s">
        <v>305</v>
      </c>
      <c r="D5" s="120" t="s">
        <v>2</v>
      </c>
      <c r="E5" s="121" t="s">
        <v>306</v>
      </c>
      <c r="F5" s="743" t="s">
        <v>307</v>
      </c>
      <c r="G5" s="746" t="s">
        <v>308</v>
      </c>
      <c r="H5" s="117"/>
    </row>
    <row r="6" spans="1:16" ht="60.75" customHeight="1" x14ac:dyDescent="0.3">
      <c r="B6" s="125" t="s">
        <v>287</v>
      </c>
      <c r="C6" s="741"/>
      <c r="D6" s="118" t="s">
        <v>6</v>
      </c>
      <c r="E6" s="119" t="s">
        <v>309</v>
      </c>
      <c r="F6" s="744"/>
      <c r="G6" s="747"/>
      <c r="H6" s="117"/>
    </row>
    <row r="7" spans="1:16" ht="63.75" customHeight="1" thickBot="1" x14ac:dyDescent="0.35">
      <c r="B7" s="126" t="s">
        <v>209</v>
      </c>
      <c r="C7" s="742"/>
      <c r="D7" s="122" t="s">
        <v>4</v>
      </c>
      <c r="E7" s="127" t="s">
        <v>310</v>
      </c>
      <c r="F7" s="745"/>
      <c r="G7" s="748"/>
      <c r="H7" s="117"/>
    </row>
    <row r="8" spans="1:16" ht="51" customHeight="1" x14ac:dyDescent="0.3">
      <c r="B8" s="733" t="s">
        <v>290</v>
      </c>
      <c r="C8" s="740" t="s">
        <v>311</v>
      </c>
      <c r="D8" s="120" t="s">
        <v>2</v>
      </c>
      <c r="E8" s="121" t="s">
        <v>306</v>
      </c>
      <c r="F8" s="743" t="s">
        <v>312</v>
      </c>
      <c r="G8" s="746" t="s">
        <v>313</v>
      </c>
      <c r="H8" s="732"/>
    </row>
    <row r="9" spans="1:16" ht="49.5" x14ac:dyDescent="0.3">
      <c r="B9" s="734"/>
      <c r="C9" s="741"/>
      <c r="D9" s="118" t="s">
        <v>6</v>
      </c>
      <c r="E9" s="119" t="s">
        <v>309</v>
      </c>
      <c r="F9" s="744"/>
      <c r="G9" s="747"/>
      <c r="H9" s="732"/>
    </row>
    <row r="10" spans="1:16" ht="49.5" x14ac:dyDescent="0.3">
      <c r="B10" s="734"/>
      <c r="C10" s="741"/>
      <c r="D10" s="118" t="s">
        <v>4</v>
      </c>
      <c r="E10" s="119" t="s">
        <v>310</v>
      </c>
      <c r="F10" s="744"/>
      <c r="G10" s="747"/>
      <c r="H10" s="732"/>
    </row>
    <row r="11" spans="1:16" ht="24.75" thickBot="1" x14ac:dyDescent="0.35">
      <c r="B11" s="735"/>
      <c r="C11" s="742"/>
      <c r="D11" s="122" t="s">
        <v>0</v>
      </c>
      <c r="E11" s="123" t="s">
        <v>314</v>
      </c>
      <c r="F11" s="745"/>
      <c r="G11" s="748"/>
      <c r="H11" s="732"/>
    </row>
    <row r="12" spans="1:16" ht="16.5" x14ac:dyDescent="0.3"/>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42578125" defaultRowHeight="15" x14ac:dyDescent="0.25"/>
  <cols>
    <col min="1" max="1" width="63.5703125" customWidth="1"/>
    <col min="2" max="2" width="53.5703125" customWidth="1"/>
    <col min="3" max="3" width="11.140625" customWidth="1"/>
  </cols>
  <sheetData>
    <row r="1" spans="1:4" ht="15.75" thickBot="1" x14ac:dyDescent="0.3">
      <c r="A1" s="141" t="s">
        <v>139</v>
      </c>
      <c r="B1" s="141" t="s">
        <v>143</v>
      </c>
      <c r="C1" s="141" t="s">
        <v>315</v>
      </c>
    </row>
    <row r="2" spans="1:4" ht="63.75" x14ac:dyDescent="0.25">
      <c r="A2" t="s">
        <v>316</v>
      </c>
      <c r="B2" t="s">
        <v>317</v>
      </c>
      <c r="C2" s="67" t="s">
        <v>23</v>
      </c>
      <c r="D2" s="66" t="s">
        <v>68</v>
      </c>
    </row>
    <row r="3" spans="1:4" ht="53.25" x14ac:dyDescent="0.25">
      <c r="A3" t="s">
        <v>17</v>
      </c>
      <c r="B3" t="s">
        <v>318</v>
      </c>
      <c r="C3" s="67" t="s">
        <v>43</v>
      </c>
      <c r="D3" s="67" t="s">
        <v>79</v>
      </c>
    </row>
    <row r="4" spans="1:4" ht="56.25" x14ac:dyDescent="0.25">
      <c r="A4" t="s">
        <v>15</v>
      </c>
      <c r="B4" t="s">
        <v>175</v>
      </c>
      <c r="C4" s="67" t="s">
        <v>56</v>
      </c>
    </row>
    <row r="5" spans="1:4" x14ac:dyDescent="0.25">
      <c r="A5" t="s">
        <v>166</v>
      </c>
      <c r="B5" t="s">
        <v>319</v>
      </c>
      <c r="C5" s="67"/>
    </row>
    <row r="6" spans="1:4" x14ac:dyDescent="0.25">
      <c r="A6" s="142" t="s">
        <v>179</v>
      </c>
      <c r="B6" t="s">
        <v>320</v>
      </c>
    </row>
    <row r="7" spans="1:4" x14ac:dyDescent="0.25">
      <c r="A7" t="s">
        <v>321</v>
      </c>
      <c r="B7" t="s">
        <v>322</v>
      </c>
    </row>
    <row r="8" spans="1:4" x14ac:dyDescent="0.25">
      <c r="A8" t="s">
        <v>323</v>
      </c>
      <c r="B8" t="s">
        <v>324</v>
      </c>
    </row>
    <row r="9" spans="1:4" x14ac:dyDescent="0.25">
      <c r="A9" t="s">
        <v>325</v>
      </c>
      <c r="B9" t="s">
        <v>326</v>
      </c>
    </row>
    <row r="10" spans="1:4" x14ac:dyDescent="0.25">
      <c r="A10" t="s">
        <v>327</v>
      </c>
      <c r="B10" t="s">
        <v>16</v>
      </c>
    </row>
    <row r="11" spans="1:4" x14ac:dyDescent="0.25">
      <c r="B11" t="s">
        <v>18</v>
      </c>
    </row>
    <row r="12" spans="1:4" x14ac:dyDescent="0.25">
      <c r="B12" t="s">
        <v>20</v>
      </c>
    </row>
    <row r="13" spans="1:4" x14ac:dyDescent="0.25">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42578125"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28515625" defaultRowHeight="12.75" x14ac:dyDescent="0.2"/>
  <cols>
    <col min="1" max="2" width="14.28515625" style="43"/>
    <col min="3" max="3" width="17" style="43" customWidth="1"/>
    <col min="4" max="4" width="14.28515625" style="43"/>
    <col min="5" max="5" width="46" style="43" customWidth="1"/>
    <col min="6" max="16384" width="14.28515625" style="43"/>
  </cols>
  <sheetData>
    <row r="1" spans="2:6" ht="24" customHeight="1" thickBot="1" x14ac:dyDescent="0.25">
      <c r="B1" s="749" t="s">
        <v>328</v>
      </c>
      <c r="C1" s="750"/>
      <c r="D1" s="750"/>
      <c r="E1" s="750"/>
      <c r="F1" s="751"/>
    </row>
    <row r="2" spans="2:6" ht="16.5" thickBot="1" x14ac:dyDescent="0.3">
      <c r="B2" s="44"/>
      <c r="C2" s="44"/>
      <c r="D2" s="44"/>
      <c r="E2" s="44"/>
      <c r="F2" s="44"/>
    </row>
    <row r="3" spans="2:6" ht="16.5" thickBot="1" x14ac:dyDescent="0.25">
      <c r="B3" s="753" t="s">
        <v>329</v>
      </c>
      <c r="C3" s="754"/>
      <c r="D3" s="754"/>
      <c r="E3" s="56" t="s">
        <v>330</v>
      </c>
      <c r="F3" s="57" t="s">
        <v>331</v>
      </c>
    </row>
    <row r="4" spans="2:6" ht="31.5" x14ac:dyDescent="0.2">
      <c r="B4" s="755" t="s">
        <v>332</v>
      </c>
      <c r="C4" s="757" t="s">
        <v>133</v>
      </c>
      <c r="D4" s="45" t="s">
        <v>23</v>
      </c>
      <c r="E4" s="46" t="s">
        <v>333</v>
      </c>
      <c r="F4" s="47">
        <v>0.25</v>
      </c>
    </row>
    <row r="5" spans="2:6" ht="47.25" x14ac:dyDescent="0.2">
      <c r="B5" s="756"/>
      <c r="C5" s="758"/>
      <c r="D5" s="48" t="s">
        <v>43</v>
      </c>
      <c r="E5" s="49" t="s">
        <v>334</v>
      </c>
      <c r="F5" s="50">
        <v>0.15</v>
      </c>
    </row>
    <row r="6" spans="2:6" ht="47.25" x14ac:dyDescent="0.2">
      <c r="B6" s="756"/>
      <c r="C6" s="758"/>
      <c r="D6" s="48" t="s">
        <v>56</v>
      </c>
      <c r="E6" s="49" t="s">
        <v>335</v>
      </c>
      <c r="F6" s="50">
        <v>0.1</v>
      </c>
    </row>
    <row r="7" spans="2:6" ht="63" x14ac:dyDescent="0.2">
      <c r="B7" s="756"/>
      <c r="C7" s="758" t="s">
        <v>134</v>
      </c>
      <c r="D7" s="48" t="s">
        <v>68</v>
      </c>
      <c r="E7" s="49" t="s">
        <v>336</v>
      </c>
      <c r="F7" s="50">
        <v>0.25</v>
      </c>
    </row>
    <row r="8" spans="2:6" ht="31.5" x14ac:dyDescent="0.2">
      <c r="B8" s="756"/>
      <c r="C8" s="758"/>
      <c r="D8" s="48" t="s">
        <v>79</v>
      </c>
      <c r="E8" s="49" t="s">
        <v>337</v>
      </c>
      <c r="F8" s="50">
        <v>0.15</v>
      </c>
    </row>
    <row r="9" spans="2:6" ht="47.25" x14ac:dyDescent="0.2">
      <c r="B9" s="756" t="s">
        <v>338</v>
      </c>
      <c r="C9" s="758" t="s">
        <v>135</v>
      </c>
      <c r="D9" s="48" t="s">
        <v>86</v>
      </c>
      <c r="E9" s="49" t="s">
        <v>339</v>
      </c>
      <c r="F9" s="51" t="s">
        <v>340</v>
      </c>
    </row>
    <row r="10" spans="2:6" ht="63" x14ac:dyDescent="0.2">
      <c r="B10" s="756"/>
      <c r="C10" s="758"/>
      <c r="D10" s="48" t="s">
        <v>91</v>
      </c>
      <c r="E10" s="49" t="s">
        <v>341</v>
      </c>
      <c r="F10" s="51" t="s">
        <v>340</v>
      </c>
    </row>
    <row r="11" spans="2:6" ht="47.25" x14ac:dyDescent="0.2">
      <c r="B11" s="756"/>
      <c r="C11" s="758" t="s">
        <v>136</v>
      </c>
      <c r="D11" s="48" t="s">
        <v>96</v>
      </c>
      <c r="E11" s="49" t="s">
        <v>342</v>
      </c>
      <c r="F11" s="51" t="s">
        <v>340</v>
      </c>
    </row>
    <row r="12" spans="2:6" ht="47.25" x14ac:dyDescent="0.2">
      <c r="B12" s="756"/>
      <c r="C12" s="758"/>
      <c r="D12" s="48" t="s">
        <v>100</v>
      </c>
      <c r="E12" s="49" t="s">
        <v>343</v>
      </c>
      <c r="F12" s="51" t="s">
        <v>340</v>
      </c>
    </row>
    <row r="13" spans="2:6" ht="31.5" x14ac:dyDescent="0.2">
      <c r="B13" s="756"/>
      <c r="C13" s="758" t="s">
        <v>137</v>
      </c>
      <c r="D13" s="48" t="s">
        <v>169</v>
      </c>
      <c r="E13" s="49" t="s">
        <v>344</v>
      </c>
      <c r="F13" s="51" t="s">
        <v>340</v>
      </c>
    </row>
    <row r="14" spans="2:6" ht="32.25" thickBot="1" x14ac:dyDescent="0.25">
      <c r="B14" s="759"/>
      <c r="C14" s="760"/>
      <c r="D14" s="52" t="s">
        <v>180</v>
      </c>
      <c r="E14" s="53" t="s">
        <v>345</v>
      </c>
      <c r="F14" s="54" t="s">
        <v>340</v>
      </c>
    </row>
    <row r="15" spans="2:6" ht="49.5" customHeight="1" x14ac:dyDescent="0.2">
      <c r="B15" s="752" t="s">
        <v>346</v>
      </c>
      <c r="C15" s="752"/>
      <c r="D15" s="752"/>
      <c r="E15" s="752"/>
      <c r="F15" s="752"/>
    </row>
    <row r="16" spans="2:6" ht="27" customHeight="1" x14ac:dyDescent="0.25">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FD4EA2-7806-4CC9-A98D-736047EE5DDE}">
  <ds:schemaRefs>
    <ds:schemaRef ds:uri="http://schemas.microsoft.com/sharepoint/v3/contenttype/forms"/>
  </ds:schemaRefs>
</ds:datastoreItem>
</file>

<file path=customXml/itemProps3.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Ferney Alexander Serrano Diaz</cp:lastModifiedBy>
  <cp:revision/>
  <dcterms:created xsi:type="dcterms:W3CDTF">2020-03-24T23:12:47Z</dcterms:created>
  <dcterms:modified xsi:type="dcterms:W3CDTF">2026-01-05T20:34:06Z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