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hidePivotFieldList="1" defaultThemeVersion="124226"/>
  <mc:AlternateContent xmlns:mc="http://schemas.openxmlformats.org/markup-compatibility/2006">
    <mc:Choice Requires="x15">
      <x15ac:absPath xmlns:x15ac="http://schemas.microsoft.com/office/spreadsheetml/2010/11/ac" url="C:\Users\JASAN\OneDrive\CONTRATO 97 DE 2025\Ejecucion\Administracion Riesgo\"/>
    </mc:Choice>
  </mc:AlternateContent>
  <xr:revisionPtr revIDLastSave="0" documentId="13_ncr:1_{F5084484-FF46-48B2-92B7-0896F9B444D1}" xr6:coauthVersionLast="47" xr6:coauthVersionMax="47" xr10:uidLastSave="{00000000-0000-0000-0000-000000000000}"/>
  <workbookProtection workbookAlgorithmName="SHA-512" workbookHashValue="J685Sx52kkzQW5G933fI4GlI+M6BIUjAIXfUPKh7pLI4a5Th1BivPWvrUUUHxWbPwpKq3fWTRS31oqNGUkBe8w==" workbookSaltValue="eRiEjnf5Zu4Y3rWJtrgAhA==" workbookSpinCount="100000" lockStructure="1"/>
  <bookViews>
    <workbookView xWindow="-108" yWindow="-108" windowWidth="23256" windowHeight="12456" tabRatio="898" firstSheet="2"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0"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39" i="1" l="1"/>
  <c r="O40" i="1"/>
  <c r="O53" i="1" l="1"/>
  <c r="O52" i="1"/>
  <c r="O51" i="1" l="1"/>
  <c r="O50" i="1"/>
  <c r="O49" i="1" l="1"/>
  <c r="O48" i="1"/>
  <c r="O47" i="1" l="1"/>
  <c r="O46" i="1"/>
  <c r="O45" i="1"/>
  <c r="O44" i="1"/>
  <c r="O43" i="1"/>
  <c r="O42" i="1"/>
  <c r="O41" i="1"/>
  <c r="O38" i="1" l="1"/>
  <c r="O37" i="1" l="1"/>
  <c r="O36" i="1"/>
  <c r="O28" i="1" l="1"/>
  <c r="O27" i="1"/>
  <c r="O26" i="1"/>
  <c r="O24"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<sst xmlns="http://schemas.openxmlformats.org/spreadsheetml/2006/main" count="1130" uniqueCount="650">
  <si>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</si>
  <si>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</si>
  <si>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</si>
  <si>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</si>
  <si>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</si>
  <si>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</si>
  <si>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</si>
  <si>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</si>
  <si>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</si>
  <si>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</si>
  <si>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</si>
  <si>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</si>
  <si>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</si>
  <si>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</si>
  <si>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</si>
  <si>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</si>
  <si>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</si>
  <si>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</si>
  <si>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</si>
  <si>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</si>
  <si>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</si>
  <si>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</si>
  <si>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</si>
  <si>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</si>
  <si>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</si>
  <si>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</si>
  <si>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</si>
  <si>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</si>
  <si>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</si>
  <si>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</si>
  <si>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</si>
  <si>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</si>
  <si>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</si>
  <si>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</si>
  <si>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</si>
  <si>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</si>
  <si>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</si>
  <si>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</si>
  <si>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</si>
  <si>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</si>
  <si>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</si>
  <si>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</si>
  <si>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</si>
  <si>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</si>
  <si>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</si>
  <si>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</si>
  <si>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</si>
  <si>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</si>
  <si>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</si>
  <si>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</si>
  <si>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</si>
  <si>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</si>
  <si>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</si>
  <si>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</si>
  <si>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</si>
  <si>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</si>
  <si>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</si>
  <si>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</si>
  <si>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</si>
  <si>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</si>
  <si>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</si>
  <si>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</si>
  <si>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</si>
  <si>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</si>
  <si>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</si>
  <si>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</si>
  <si>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</si>
  <si>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</si>
  <si>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</si>
  <si>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</si>
  <si>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</si>
  <si>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</si>
  <si>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</si>
  <si>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</si>
  <si>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</si>
  <si>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</si>
  <si>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</si>
  <si>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</si>
  <si>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</si>
  <si>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</si>
  <si>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</si>
  <si>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</si>
  <si>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</si>
  <si>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</si>
  <si>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</si>
  <si>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</si>
  <si>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</si>
  <si>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</si>
  <si>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</si>
  <si>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</si>
  <si>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</si>
  <si>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</si>
  <si>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</si>
  <si>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</si>
  <si>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</si>
  <si>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</si>
  <si>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</si>
  <si>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</si>
  <si>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</si>
  <si>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</si>
  <si>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</si>
  <si>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</si>
  <si>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</si>
  <si>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</si>
  <si>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</si>
  <si>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</si>
  <si>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</si>
  <si>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</si>
  <si>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</si>
  <si>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</si>
  <si>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</si>
  <si>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</si>
  <si>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</si>
  <si>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</si>
  <si>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</si>
  <si>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</si>
  <si>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</si>
  <si>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</si>
  <si>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</si>
  <si>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</si>
  <si>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</si>
  <si>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</si>
  <si>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</si>
  <si>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</si>
  <si>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</si>
  <si>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</si>
  <si>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</si>
  <si>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</si>
  <si>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</si>
  <si>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</si>
  <si>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</si>
  <si>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</si>
  <si>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</si>
  <si>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</si>
  <si>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</si>
  <si>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</si>
  <si>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</si>
  <si>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</si>
  <si>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</si>
  <si>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</si>
  <si>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</si>
  <si>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</si>
  <si>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</si>
  <si>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</si>
  <si>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</si>
  <si>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</si>
  <si>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</si>
  <si>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</si>
  <si>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</si>
  <si>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</si>
  <si>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</si>
  <si>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</si>
  <si>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</si>
  <si>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</si>
  <si>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</si>
  <si>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</si>
  <si>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</si>
  <si>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</si>
  <si>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</si>
  <si>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</si>
  <si>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</si>
  <si>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</si>
  <si>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</si>
  <si>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</si>
  <si>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</si>
  <si>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</si>
  <si>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</si>
  <si>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</si>
  <si>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</si>
  <si>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</si>
  <si>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</si>
  <si>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</si>
  <si>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</si>
  <si>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</si>
  <si>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</si>
  <si>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</si>
  <si>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</si>
  <si>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</si>
  <si>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</si>
  <si>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</si>
  <si>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</si>
  <si>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</si>
  <si>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</si>
  <si>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</si>
  <si>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</si>
  <si>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</si>
  <si>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</si>
  <si>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</si>
  <si>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</si>
  <si>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</si>
  <si>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</si>
  <si>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</si>
  <si>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</si>
  <si>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</si>
  <si>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</si>
  <si>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</si>
  <si>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</si>
  <si>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</si>
  <si>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</si>
  <si>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</si>
  <si>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</si>
  <si>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</si>
  <si>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</si>
  <si>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</si>
  <si>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</si>
  <si>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</si>
  <si>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</si>
  <si>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</si>
  <si>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</si>
  <si>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</si>
  <si>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</si>
  <si>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</si>
  <si>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</si>
  <si>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</si>
  <si>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</si>
  <si>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</si>
  <si>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</si>
  <si>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</si>
  <si>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</si>
  <si>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</si>
  <si>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</si>
  <si>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</si>
  <si>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</si>
  <si>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</si>
  <si>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</si>
  <si>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</si>
  <si>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</si>
  <si>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</si>
  <si>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</si>
  <si>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</si>
  <si>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</si>
  <si>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</si>
  <si>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</si>
  <si>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</si>
  <si>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</si>
  <si>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</si>
  <si>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</si>
  <si>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</si>
  <si>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</si>
  <si>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</si>
  <si>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</si>
  <si>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</si>
  <si>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</si>
  <si>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</si>
  <si>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</si>
  <si>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</si>
  <si>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</si>
  <si>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</si>
  <si>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</si>
  <si>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</si>
  <si>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</si>
  <si>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</si>
  <si>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</si>
  <si>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</si>
  <si>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</si>
  <si>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</si>
  <si>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</si>
  <si>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</si>
  <si>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</si>
  <si>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</si>
  <si>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</si>
  <si>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</si>
  <si>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</si>
  <si>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</si>
  <si>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</si>
  <si>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</si>
  <si>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</si>
  <si>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</si>
  <si>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</si>
  <si>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</si>
  <si>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</si>
  <si>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</si>
  <si>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</si>
  <si>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</si>
  <si>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</si>
  <si>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</si>
  <si>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</si>
  <si>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</si>
  <si>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</si>
  <si>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</si>
  <si>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</si>
  <si>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</si>
  <si>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</si>
  <si>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</si>
  <si>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</si>
  <si>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</si>
  <si>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</si>
  <si>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</si>
  <si>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</si>
  <si>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</si>
  <si>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</si>
  <si>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</si>
  <si>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</si>
  <si>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</si>
  <si>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</si>
  <si>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</si>
  <si>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</si>
  <si>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</si>
  <si>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</si>
  <si>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</si>
  <si>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</si>
  <si>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</si>
  <si>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</si>
  <si>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</si>
  <si>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</si>
  <si>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</si>
  <si>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</si>
  <si>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</si>
  <si>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</si>
  <si>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</si>
  <si>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</si>
  <si>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</si>
  <si>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</si>
  <si>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</si>
  <si>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</si>
  <si>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</si>
  <si>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</si>
  <si>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</si>
  <si>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</si>
  <si>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</si>
  <si>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</si>
  <si>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</si>
  <si>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</si>
  <si>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</si>
  <si>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</si>
  <si>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</si>
  <si>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</si>
  <si>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</si>
  <si>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</si>
  <si>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</si>
  <si>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</si>
  <si>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</si>
  <si>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</si>
  <si>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</si>
  <si>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</si>
  <si>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</si>
  <si>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</si>
  <si>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</si>
  <si>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</si>
  <si>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</si>
  <si>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</si>
  <si>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</si>
  <si>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</si>
  <si>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</si>
  <si>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</si>
  <si>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</si>
  <si>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</si>
  <si>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</si>
  <si>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</si>
  <si>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</si>
  <si>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</si>
  <si>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</si>
  <si>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</si>
  <si>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</si>
  <si>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</si>
  <si>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</si>
  <si>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</si>
  <si>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</si>
  <si>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</si>
  <si>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</si>
  <si>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</si>
  <si>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</si>
  <si>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</si>
  <si>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</si>
  <si>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</si>
  <si>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</si>
  <si>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</si>
  <si>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</si>
  <si>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</si>
  <si>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</si>
  <si>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</si>
  <si>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</si>
  <si>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</si>
  <si>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</si>
  <si>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</si>
  <si>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</si>
  <si>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</si>
  <si>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</si>
  <si>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</si>
  <si>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</si>
  <si>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</si>
  <si>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</si>
  <si>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</si>
  <si>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</si>
  <si>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</si>
  <si>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</si>
  <si>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</si>
  <si>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</si>
  <si>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</si>
  <si>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</si>
  <si>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</si>
  <si>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Gestionar y optimizar obras, bienes y servicios mediante la administración, mantenimiento y control de los bienes muebles e inmuebles necesarios para responder a las necesidades de los procesos estratégicos, misionales y de soporte aplicables a Mindeporte"</t>
  </si>
  <si>
    <t xml:space="preserve">Debilidad en el protocolo de atención </t>
  </si>
  <si>
    <t xml:space="preserve">* Imagen institucional
* Insatisfacción de grupo de valor </t>
  </si>
  <si>
    <t xml:space="preserve">Baja </t>
  </si>
  <si>
    <t>Reducir(Mitigar)</t>
  </si>
  <si>
    <t>Documentar un formato de registro diario de las atenciones para los canales presencial, telefónico y chat</t>
  </si>
  <si>
    <t xml:space="preserve">Registro </t>
  </si>
  <si>
    <t>Profesional, técnico o asistencial asignado para la atención de canales</t>
  </si>
  <si>
    <t>01/07/2024 al 30/11/2024</t>
  </si>
  <si>
    <t>(Número de incidencias / Número de cierres de registro de atenciones realizados)x100</t>
  </si>
  <si>
    <t xml:space="preserve">(Número de personas satisfechas / Número de personas que diligencian encuesta de satisfaccion )x100
Fuente:  Encuesta semestral  de satisfacción de canales"
</t>
  </si>
  <si>
    <t>Insuficiencia de personal para  la verificación de bienes en deposito y en servicio. Falta de control sobre el uso de los bienes de propiedad del Ministerio del Deporte.</t>
  </si>
  <si>
    <t>Inexistencia de  procedimientos asociados al proceso de recursos fisicos frente el tema de inventarios.</t>
  </si>
  <si>
    <t>Generar un mapeo constante para anticiparnos a los riesgos de crisis de la comunicación.</t>
  </si>
  <si>
    <t>Actas consejo de redacción</t>
  </si>
  <si>
    <t>Coordinador GIT Comunicaciones</t>
  </si>
  <si>
    <t xml:space="preserve">Evidencia de la socialización </t>
  </si>
  <si>
    <t xml:space="preserve">Socializar mediante acciones pedagógicas los lineamientos de comunicación emanados de la Secretaría de Prensa y de la normativa del Gobierno Nacional. </t>
  </si>
  <si>
    <t>Profesional especializado 2028 grado 21</t>
  </si>
  <si>
    <t>Indicador del Desempeño del Control = (# eventos / frecuencia con la cual se realiza la actividad)*100</t>
  </si>
  <si>
    <t>1. Posibles comportamientos no éticos de los empleados
2. Fraude interno (corrupción, soborno)</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</si>
  <si>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</si>
  <si>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</si>
  <si>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Profesionales delegados como enlaces de MIPG del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</si>
  <si>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</si>
  <si>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</si>
  <si>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Intereses particulares que afecten la objetividad  en el proceso de respuesta de las Acciones de Tutela</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</si>
  <si>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</si>
  <si>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</si>
  <si>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</si>
  <si>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</si>
  <si>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</si>
  <si>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Incluir en la base de datos de la Oficina Asesora Jurídica, el fundamento de derecho empleado para la contestación de tutelas .</t>
  </si>
  <si>
    <t>Número de acciones de tutela  en el periodo (cuatrimestre) tramitados conforme a los lineamientos establecidos / Número de acciones de tutela  en el periodo (cuatrimestre) recibidos) *100%</t>
  </si>
  <si>
    <t>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</si>
  <si>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Perdida o daño de elementos a cargo del Almacen
 - Perdida o daño de bienes asignados a Funcionarios  
- Procesos disciplinarios, fiscales y penales.</t>
  </si>
  <si>
    <t>Crear el procedimiento para el seguimiento y control de los inventarios.</t>
  </si>
  <si>
    <t>No cumplir con el procedimiento de  revision de proyectos</t>
  </si>
  <si>
    <t xml:space="preserve">Media </t>
  </si>
  <si>
    <t>R2-Con-1</t>
  </si>
  <si>
    <t>Disponibilidad el procedimiento en la plataforma ISOLUCION</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</si>
  <si>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</si>
  <si>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R8-Con-1</t>
  </si>
  <si>
    <t>R3-Con-2</t>
  </si>
  <si>
    <t>R3-Con-1</t>
  </si>
  <si>
    <t>R4-Con-1</t>
  </si>
  <si>
    <t>R5-Con-1</t>
  </si>
  <si>
    <t>R6-Con-1</t>
  </si>
  <si>
    <t>R6-Con-2</t>
  </si>
  <si>
    <t>R7-Con-1</t>
  </si>
  <si>
    <t>R9-Con-1</t>
  </si>
  <si>
    <t>Se presentan fallas en las estrategias de control de acceso a los sistemas de información de la entidad</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</si>
  <si>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</si>
  <si>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</si>
  <si>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t>
  </si>
  <si>
    <t>R10-Con-1</t>
  </si>
  <si>
    <t>R10-Con-2</t>
  </si>
  <si>
    <t>Realizar un plan de trabajo para la revisión y actualización de la documentación asociada al proceso de Gestión TIC's en el Sistema de Gestión de Calidad.</t>
  </si>
  <si>
    <t>Coordinador GIT TIC's</t>
  </si>
  <si>
    <t>Documentación actualizada y aprobada en el Sistema de Gestión de Calidad</t>
  </si>
  <si>
    <t>Documentos aprobados en el Sistema de Gestión de Calidad según el plan de trabajo propuesto</t>
  </si>
  <si>
    <t>Acta de Reunión equipo GIT TIC's
Plan de Trabajo</t>
  </si>
  <si>
    <t>Acceso indebido a los sistemas de información</t>
  </si>
  <si>
    <t>Porcentaje de incidentes de corrupción demostrados = (# eventos demostrados / #incidencias)*100</t>
  </si>
  <si>
    <t>Investigaciones penales y disciplinarias contra los servidores públicos o contratistas que desempeñan funciones públicas</t>
  </si>
  <si>
    <t>Direccionamiento de procesos de contratación en favor propio o de un tercero</t>
  </si>
  <si>
    <t xml:space="preserve">Alto </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</si>
  <si>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</si>
  <si>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</si>
  <si>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</si>
  <si>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</si>
  <si>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</si>
  <si>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R12-Con-1</t>
  </si>
  <si>
    <t>R13-Con-1</t>
  </si>
  <si>
    <t>R13-Con-2</t>
  </si>
  <si>
    <t>R13-Con-3</t>
  </si>
  <si>
    <t>R13-Con-4</t>
  </si>
  <si>
    <t>R13-Con-5</t>
  </si>
  <si>
    <t>R13-Con-6</t>
  </si>
  <si>
    <t>R13-Con-7</t>
  </si>
  <si>
    <t xml:space="preserve">Muy Bajo </t>
  </si>
  <si>
    <t>Responsable asignado por el Director de PYLD.</t>
  </si>
  <si>
    <t>R14-Con-1</t>
  </si>
  <si>
    <t>R14-Con-2</t>
  </si>
  <si>
    <t xml:space="preserve"> Jefe Oficina Control Interno Disciplinario</t>
  </si>
  <si>
    <t>1. Posibles comportamientos no éticos y no objetivos de los auditores.
2. Manipulación de resultados de trabajos  de auditoria interna y/o seguimiento normativo, no acordes a la realidad.</t>
  </si>
  <si>
    <t>1) Pérdida de recursos económicos.
2) Pérdida de credibilidad y confianza en la oficina de control interno.
3) Sanciones y/o procesos disciplinarios por parte de Entes de Control.
4) Favorecimiento de intereses particulares o de un tercero.</t>
  </si>
  <si>
    <t>R15-Con-1</t>
  </si>
  <si>
    <t>R15-Con-2</t>
  </si>
  <si>
    <t>Enlace designado de la Oficina de Control Interno para gestión del riesgo</t>
  </si>
  <si>
    <t>R16-Con-1</t>
  </si>
  <si>
    <t>R16-Con-2</t>
  </si>
  <si>
    <t>Supervisores GITs Fomento (Actividad Física, Deporte Escolar, Recreación y Deporte Social Comunitario)</t>
  </si>
  <si>
    <t>(# Convenios y/o contratos que cumplen con los requisitos legales y financieros / # Convenios y/o contratos suscritos en el cuatrimestre)*100</t>
  </si>
  <si>
    <t xml:space="preserve">Posibilidad de recibir o solicitar cualquier dádiva o beneficio a nombre propio o de terceros por omitir el registro de PQRSD en los canales presenciales, telefónicos y chat
</t>
  </si>
  <si>
    <t xml:space="preserve">Difundir información sin la debida verificación y aprobación
</t>
  </si>
  <si>
    <t>Incumplimiento de los procedimientos establecidos para la difusión de información de tipo periodístico.</t>
  </si>
  <si>
    <t>1. Generar una crisis de la comunicación que impacte sobre la imagen y la reputación de la entidad, de sus colaboradores o del Gobierno Nacional.
2.Generar una crisis de credibilidad por información que no tenga los criterios o lineamientos establecidos.
3. Proceso disciplinario por no cumplir con los protocolos de aprobación de solicitudes a terceros.</t>
  </si>
  <si>
    <t>R2-Con-2</t>
  </si>
  <si>
    <t>R2-Con-3</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</si>
  <si>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trimestral de gesdoc de atenciones por canal presencial,  telefónico y chat e Informe trimestral de PQRSD</t>
  </si>
  <si>
    <t xml:space="preserve">
Número de casos de publicación de información sin verifcación / total de publicaciones</t>
  </si>
  <si>
    <t>1. Actualizar el procedimiento GF-PD-022-Cadena Presupuestal, incluyendo los parámetros de revisión de las  deducciones y fijando controles para validar que la
 información financiera radicada por las dependencias ejecutoras de recursos cumplan con las directrices.</t>
  </si>
  <si>
    <t>1. Profesionales delegados como enlaces de MIPG del GIT Gestión Presupuestal</t>
  </si>
  <si>
    <t>Remitir al personal de la Oficina Asesora Jurídica el Procedimiento Contestación de acciones de Tutela, para su conocimiento e implementación.</t>
  </si>
  <si>
    <t xml:space="preserve">Desconocimiento por parte de los supervisores, de los requisitos exigidos para los desembolsos
Pagos y desembolsos efectuados a los contratos sin el cumplimiento de las actividades contractuales  descritas en la minuta de los contratos o convenios a cargo de la DRHSND </t>
  </si>
  <si>
    <t xml:space="preserve">Omision de actividades en el ejercicio de la supervision. 
Conflicto de intereses que benficien un interes particular
</t>
  </si>
  <si>
    <t xml:space="preserve">Crear el formato de Check list  para los desembolso </t>
  </si>
  <si>
    <t>Documento aprobado y cargado en ISOLUICION</t>
  </si>
  <si>
    <t>Crear  el procedimiento que se debe surtir para el desembolso y demas temas financieros atribuibles al contrato convenio y compartirlo con los entes ejecutores</t>
  </si>
  <si>
    <t>Profesional de apoyo financiero asignado al GIT Infraestructura 
o 
Profesional lider del equipo financiero de la Direccion de Recursos y Herramientas del SND</t>
  </si>
  <si>
    <t xml:space="preserve"> Documento aprobado y cargado en ISOLUCION</t>
  </si>
  <si>
    <t xml:space="preserve">Posibilidad de recibir o solicitar cualquier dádiva o beneficio a nombre propio o de terceros por la financiacion y cofinanciacion de proyectos que no cumplen con los requisitos establecidos en la minuta </t>
  </si>
  <si>
    <t>Conflicto de intereses en la ejecucion de un contrato</t>
  </si>
  <si>
    <t xml:space="preserve">
Sanciones administrativas, disciplinarias  por omision o desviacion de los procedimientos establecidos
Viabilizacion de proyectos que no cumplen de manera idonea con el procedimiento de revision de proyectos</t>
  </si>
  <si>
    <t>(# de proyectos sin el lleno completo  de requisitos / numero de proyectos totales) * 100</t>
  </si>
  <si>
    <t>Ausencia o Insuficiencia de controles a los expedientes.
Acceso y manipulación a la información sin la debida autorización.</t>
  </si>
  <si>
    <t>Fallas en la custodia de información de los expedientes
Desactualización  de documentos asociados al proceso
Desconocer los lineamientos normativos y/o políticas de la Dirección</t>
  </si>
  <si>
    <t xml:space="preserve">Posibilidad de Afectación Reputacional por recibir cualquier dádiva o beneficio a nombre propio o de terceros por el direccionamiento indebido de procesos de contratación
</t>
  </si>
  <si>
    <t xml:space="preserve">"Configuración de un acto de corrupción
Investigaciones penales y disciplinarias contra los servidores públicos o contratistas que desempeñan funciones públicas"
</t>
  </si>
  <si>
    <t>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</si>
  <si>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</si>
  <si>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de contratos con inconsistencias en sus estructuración / # Total de contratos suscritos en el periodo* 100</t>
  </si>
  <si>
    <t>Posibilidad de afectación economica y reputacional al  recibir cualquier dádiva o beneficio a nombre propio o de terceros con el fin de  omitir información  o perdida de expedientes del archivo central.</t>
  </si>
  <si>
    <t>Desconocimiento de la normatividad archivistiva aplicable al proceso de Gestión Documental</t>
  </si>
  <si>
    <t>Perdida de información.
Reprocesos en la organización 
Dificultad para acceder a la información</t>
  </si>
  <si>
    <t>R11</t>
  </si>
  <si>
    <t>El profesional en Gestión Documental cuando se requiera, valida  la integridad de los expedientes producidos por los diferentes Grupos Internos de Trabajo. A través de  visitas a las dependencias se diligencia   para aquellas series compuestas el  formato GD-FR-038 " Hoja de control / Indice de Información. En caso de identificar desviaciones en la ajecución del control,  se debe aplicar el  procedimiento Reconstrucción de Expedientes " .  De la ejecución de los controles se generará la siguiente evidencia: Acta de visitas a las dependencias y registro GD-FR-038.</t>
  </si>
  <si>
    <t>Realizar encuestas a los funcionarios y contratistas para identificar la apropiacion de conocimientos adquiridos por los funcionarios y contratistas cada vez que se realice la difusión de la información</t>
  </si>
  <si>
    <t>Informe de resultados de las encuestas realizadas (tabulación de la información)</t>
  </si>
  <si>
    <t>Profesional en Gestión Documental</t>
  </si>
  <si>
    <t xml:space="preserve">Reforzar capacitaciones de gestión documental adicionales por demanda. </t>
  </si>
  <si>
    <t xml:space="preserve">Comunicación de salida solicitando cotización de espacios fisicos </t>
  </si>
  <si>
    <t xml:space="preserve">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
</t>
  </si>
  <si>
    <t>Indicador del Desempeño del Control = (# eventos / frecuencia con la cual se realiza la actividad)*101</t>
  </si>
  <si>
    <t>Patricia Duque Cruz</t>
  </si>
  <si>
    <t xml:space="preserve">Alto volumen de rquerimientos para atención sumultanea
</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</si>
  <si>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</si>
  <si>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
Posibilidad de recibir cualquier dádiva o beneficio a nombre propio o tercero para  difundir información sensible sin la debida verificación y aprobación</t>
  </si>
  <si>
    <t>01/01/2025 
30/11/2025</t>
  </si>
  <si>
    <t xml:space="preserve">Socializar con los colaboradores de la entidad cómo proceder ante la aprobación de la información de PQRS asociadas a las solicitudes de los medios de comunicación.
</t>
  </si>
  <si>
    <t>ndicador del Desempeño del Control = (# eventos / frecuencia con la cual se realiza la actividad)*100</t>
  </si>
  <si>
    <t xml:space="preserve">Posibilidad de Afectación Económica y Reputacional por posibles comportamientos no éticos de los empleados y fraude interno (corrupción, soborno), debido a Incurrir en inconsistencias en el desarrollo de las actividades asociadas a las Conciliaciones Bancarias que no sean conformes con los lineamientos del proceso de Gestión Financiera y la legislación vigente y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
</t>
  </si>
  <si>
    <t>1. Incurrir en inconsistencias en el desarrollo de las actividades asociadas a las Conciliaciones Bancarias que no sean conformes con los lineamientos del proceso de Gestión Financiera y la legislación vigente. 
2.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</si>
  <si>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</si>
  <si>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 xml:space="preserve">1.  Elaborar el procedimiento de Gestión de Pagos, donde se evidencian las actividades del GIT Tesorería.  </t>
  </si>
  <si>
    <t>1. Procedimiento de Gestión de Pagos, donde se evidencian las actividades del GIT Tesorería, con los controles incluidos.
2. Correo electrónico de  socialización de la actualización del procedimiento a través de comunicaciones internas.</t>
  </si>
  <si>
    <t>1. 20/01/2025 al 30/06/2025</t>
  </si>
  <si>
    <t>1. Procedimiento  GF-PD-022-Cadena presupuestal actualizado con los controles incluidos.
2. Correos electrónicos de  socialización a los responsables.</t>
  </si>
  <si>
    <t>Posibilidad de  recibir cualquier dádiva o beneficio por ejercer una deficiente defensa técnica judicial en el marco de las contestaciones de tutelas.</t>
  </si>
  <si>
    <t>Posibles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</si>
  <si>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Afectacion al buen nombre de la entidad</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</si>
  <si>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</si>
  <si>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18/04/2025 - 30/11/2025</t>
  </si>
  <si>
    <t xml:space="preserve"> Una (1) base datos actualizada </t>
  </si>
  <si>
    <t>Profesional / contratista asignado para la ejecución de la acción</t>
  </si>
  <si>
    <t xml:space="preserve"> Elaborar un (1) informe mediante el cual se detalle la importancia de la socialización del procedimiento de Contestación de Acciones de Tutela al personal de la Oficina Asesora Jurídica.</t>
  </si>
  <si>
    <t>Un (1) informe revisado y aprobado por el Jefe de la Oficina Asesora Jurídica.</t>
  </si>
  <si>
    <t>Profesional / contratista asignado para la ejecucion de la actividad.</t>
  </si>
  <si>
    <t>Cada vez que se requiera, el profesional, accede a software de inventarios SOAWEB mediante usuario personalizado e  ingresa la informacion correspondiente a entradas, salidas y traslados de elementos.  . En caso de encontrar desviacion se impleemtara el tratamiento de acuerdo con lo establecio en el manual de almacen MN-RF-001 De la ejecución del control se generará la siguiente evidencia: registro de la asignación de equipos y elementos y registro consolidado de elementos en servicio a cargo del funcionario.</t>
  </si>
  <si>
    <t>Procedimiento aprobado en ISOLUCION.</t>
  </si>
  <si>
    <t>Líder del proceso .</t>
  </si>
  <si>
    <t>01/02/2025 a 15/08/2025.</t>
  </si>
  <si>
    <t>(# de elementos inventariados/# total de elementos de propiedad del Ministerio*100</t>
  </si>
  <si>
    <t>IIndicador del Desempeño del Control = ( # de actualizaciones realizadas / frecuencia con la cual se realiza la actividad)*100</t>
  </si>
  <si>
    <t>Posibilidad de recibir o solicitar cualquier dádiva o beneficio a nombre propio o de terceros para realizar de manera deficiente, el ejercicio de la supervisión que para el correcto desembolso de recursos económicos</t>
  </si>
  <si>
    <t>Hallazgos con incidencia administrativa, disciplinaria y fiscal
Mala imagen institucional
Sanciones administrativas y disciplinarias por desviacion de recursos
Perdida de confianza en la entidad y afectacion reputacional</t>
  </si>
  <si>
    <t>Cada vez que se requiera, el profesional de apoyo financiero asginado al  GIT de infraestructura -Profesional financiero de la Direccion de recursos y Herramientas del SND, debe verificar y validar el cumplimiento de los requisitos establecidos en la minuta del convenio y/o contrato para iniciar el tramite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denominado Check List.En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ejecucion de los controles se generara la siguiente evidencia: Soportes que respaldan el desembolso (Ubicados en carpeta Virtual) y/o Check list de verificacion</t>
  </si>
  <si>
    <t xml:space="preserve">Cada vez que se requiera, el profesional de apoyo financiero asignado al GIT de infraestructura -Profesional financiero de la Dirección de recursos y Herramientas del SND, debe revisar, verificar y validar el cumplimiento de los requisitos establecidos en la minuta del convenio y/o contrato para iniciar el trámite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Matriz de seguimiento control, verificación, y cumplimiento de obligaciones apta tramite de pagos y desembolsos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verificación, y cumplimiento de obligaciones apta tramite de pagos y desembolsos 
</t>
  </si>
  <si>
    <t>31/07/2025
al
5/10/2025</t>
  </si>
  <si>
    <t>Porcentaje de Contratos y/o Convenios con Observaciones durante el Período.
Descripción: Mide el porcentaje de contratos y/o convenios que presentan observaciones durante el período en relación con el total de contratos y/o convenios subsanados en ese mismo período.
Formula: Porcentaje de Contratos con Observaciones=( Total de Contratos y/o   Convenios Subsanados/Numero de Contratos y/o Convenios con Observaciones )*100
Frecuencia: Cuatrimestral</t>
  </si>
  <si>
    <t>Mensualmente,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DRHSND.De acuerdo con el cronograma establecido por el GIT de Infraestructura, se solicita el estado del seguimiento a los contratos y convenios. En caso de identificar desviaciones en la ejecución del control, se enviarán notificaciones por correo electrónico al profesional responsable, alertando sobre los tiempos y fechas programadas. De la ejecución del control, se generará la siguiente evidencia:
Documento de seguimiento del GIT de Infraestructura.
Correo electrónico de notificación.de procedimientos establecidos. De la ejecucion del control se emitira un informe semestral</t>
  </si>
  <si>
    <t xml:space="preserve"> Actualizar procedimiento de revision de proyetos acorde a la resolucion</t>
  </si>
  <si>
    <t>31/07/2025
al
20/10/2025</t>
  </si>
  <si>
    <t xml:space="preserve">Número de Proyectos de la Muestra Aleatoria que No Cumplieron con los Pasos del Instructivo
Descripción: Mide la cantidad de proyectos seleccionados de una muestra aleatoria que no siguen correctamente los pasos establecidos en el instructivo.
Muestra aleatoria: 20% del total de los proyectos.
Frecuencia: cuatrimestral </t>
  </si>
  <si>
    <t>Posibilidad de recibir o solicitar cualquier dadiva o beneficio a nombre propio o de terceros para favorecer a un organismo deportivo en el desarrollo de tramites, inspección, auditorias y/o procedimientos administrativos</t>
  </si>
  <si>
    <t xml:space="preserve">Perdida de credibilidad de la entidad 
Procesos administrativas, fiscales, disciplinarias y/o penales
Pérdida de la oportunidad procesal.
Desgastes administrativos
Incumplimiento de los objetivos misionales 
Afectación para los organismos deportivos.
Omitir lineamientos y políticas en desarrollo de los procesos de la Dirección. n. </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</si>
  <si>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</si>
  <si>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</si>
  <si>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</si>
  <si>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Socializar los responsables del manejo, control de cambios, actualización y permisos de acceso a las bases de datos y expedientes de la Dirección.</t>
  </si>
  <si>
    <t xml:space="preserve">1. Propuesta en estudios previso 
2. Correo electronico de socialización </t>
  </si>
  <si>
    <t xml:space="preserve">
  1. Coordianadores
2. Gestor Documental </t>
  </si>
  <si>
    <t>Del 01/01/2025 al 12/12/2025</t>
  </si>
  <si>
    <t xml:space="preserve">Revisar y actualziar el  IVC-MN-002 Manual "Orientaciones para realizar Inspección, Vigilancia y Control en el Ministerio del Deporte". </t>
  </si>
  <si>
    <t>Manual aprobado y actualizado en Isolucion</t>
  </si>
  <si>
    <t xml:space="preserve">Director (a) Técnico de Inspección, Vigilancia y Control , Coordinadores de GIT  </t>
  </si>
  <si>
    <t xml:space="preserve"> Socializar a los profesionales de la Dirección de Inspección, Vigilancia y Control la normatividad y lineamientos vigentes, así como la documentacion asociada al procesoIVC, que se encuentra en ISDLUCION.</t>
  </si>
  <si>
    <t>Reuniones con  el equipo: acta de reunióno/lista de asistencia.</t>
  </si>
  <si>
    <t>Coordinadores de GIT</t>
  </si>
  <si>
    <t xml:space="preserve">
Descripción: Número de procedimientos sobre trámites adelantados que den como producto un acto administrativo, / número de trámites adelantados sin el formato de control de calidad en el que se detecten indicios de incumplimientos de los lineamientos  de la Dirección y normatividad vigente.  
Fórmula: (Número de procedimientos sobre trámites adelantados que den como producto un acto administrativo/ Total de procedimientos administrativos con indicios de incumplimiento) *100
Frecuencia: Semestral </t>
  </si>
  <si>
    <t xml:space="preserve">
Descripción: Número de veces en que se presenta el riesgo materializado que afecta la operatividad del proceso.
Fórmula: (# eventos / frecuencia con la cual se realiza la actividad) *100.
Frecuencia: Cuatrimestral</t>
  </si>
  <si>
    <t>Posibilidad afectación económica y reputacional por Recibir o solicitar dadivas o beneficio por direccionamiento de vinculación en favor propio o de un tercero debido a las posibles debilidades en la implementación de procesos y procedimientos internos</t>
  </si>
  <si>
    <t>Recibir o solicitar dadivas o beneficio por direccionamiento de vinculación en favor propio o de un tercero.</t>
  </si>
  <si>
    <t xml:space="preserve">Debilidades  en la implementación de procesos y procedimientos internos </t>
  </si>
  <si>
    <t xml:space="preserve">El Profesional designado por el Coordinador de GIT Talento Humano debera verificar que los documentos de los candidatos a cubrir las vacantes cumpla con los requisitos establecidos en el manual de funciones, mediante la actualización  del Procedimiento de Vinvulación de Servidores Públicos, revisando que queden estipulados todos los requisitos  y controles del proceso de vinculación de los funcionarios. </t>
  </si>
  <si>
    <t>Gestionar mediante mesas de trabajo, la revisión del manual de funciones</t>
  </si>
  <si>
    <t>Actas de reunión mesas de trabajo</t>
  </si>
  <si>
    <t>Profesional asignado por el Coordinador del GIT TH</t>
  </si>
  <si>
    <t>Nombre: Vinculación de Funcionarios 
Descripción: Medir el cumplimiento de los requisitos  en la vinculación de funcionarios al Ministerio del Deporte. . 
Formula: 
             # de  funcionarios vinculados sin cumplir requisitos       X 100
                           Total de funcionarios vinculados</t>
  </si>
  <si>
    <t>Nombre: Requisitos de verificación 
Descripción: Medir la cantidad de requisitos a validar en la vinculación de funcionarios en el MInisterio del Deporte
Formula: 
             # de  requisitos validados por candidato     X 100
                   Total de requisitos establecidos</t>
  </si>
  <si>
    <t>*Gestión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</si>
  <si>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Cada vez que se requiera, el Coordinador del GIT TIC's verificarar  que los niveles de acceso  concedidos  a los usuarios correspondan a los solicitados a través de la Mesa de Servicio. En caso de identificar desviaciones en la ejecución del control, notificará a la Mesa de Servicio para que revoque los permisos no solicitados. De la ejecución de los controles se generará la siguiente evidencia: reporte de usuarios y permisos por aplicación.</t>
  </si>
  <si>
    <t>18/04/2025
30/11/2025</t>
  </si>
  <si>
    <t>De 01/01/2025</t>
  </si>
  <si>
    <t xml:space="preserve">Debilidad en el proceso por falta de socialización en la organización de los expedientes producidos por las dependencias.
Falta de Disponibilidad de espacio para el almacenamiento del acervo documental en el Archivo Central </t>
  </si>
  <si>
    <t xml:space="preserve">De acuerdo con el cronograma establecido de capacitaciones, el profesional en Gestión Documental, debe socializar  los lineamientos de la Gestión Documental frente al manejo del archivo y la información. En caso de identificar desviaciones en la ejecución del control, ajustar el cronograma de capacitación según la necesidad y cambios a que haya lugar con la debida justificación. De la ejecución de los controles se generará la siguiente evidencia: Piezas comunicativas socializadas en la intranet y listas de asistencia. </t>
  </si>
  <si>
    <t xml:space="preserve">El Coordinador GIT de Gestión Administrativa, gestiona espacios fisicos para el almacenamiento del acervo documental del archivo central, a través de los Comités Institucionales de Gestión y Desempeño el Git de Administrativa  presenta la necesidad de   adquirir espacios fisicos adecuados para el almacenamiento del acervo documental. En caso de identificar desviaciones en la ejecución del control, el coodinador del GIT Gestión Administrativa enviará  comunicación interna al ordenador  del gasto exponiendo las debilidades que el proceso de gestión documental tiene en la actualidad, que conllevaria a la materialización del riesgo . De la ejecución de los controles se generará la siguiente evidencia:  solicitud cotizaciones,  Acta de Comité de Gestión (presentación del GIT Administrativa, y memorando interno (cuando aplique). </t>
  </si>
  <si>
    <t>15/01/2025 A 15/12/2025</t>
  </si>
  <si>
    <t xml:space="preserve"> Realizar por semestre una (1) Pieza comunicativa sobre el procedimiento de reconstrucción de expedientes 
Realizar informe de seguimiento anual </t>
  </si>
  <si>
    <t>publicación en intranet (Enteraté ) 
Informe anual</t>
  </si>
  <si>
    <t>Nombre:  Validar la organización  documental  de las dependencias. 
Formula: (No de dependencias con observaciones aportadas en el registro /  total de las dependencias visitadas en el periodo. )*100
Frecuencia: Cuatrimestal 
Evidencias: registro GD-FR-038</t>
  </si>
  <si>
    <t>IIndicador del Desempeño del Control = (# eventos  materializados / frecuencia con la cual se realiza la actividad)*100</t>
  </si>
  <si>
    <t xml:space="preserve">"Por falta de apropiación y aplicación de los lineamientos y procedimientos
Ausencia de Estandarización en los Procesos de Evaluación y Selección
Errores en la elaboracion del acta o base de datos (Nomina) en la categoria del deportista generando un posible pago mayor o menor "
</t>
  </si>
  <si>
    <t>"Dificultades en el proceso de verificación de los requisitos para el acceso y/o permanencia como beneficiario de los programas de atleta excelencia, glorias del deporte, escuela de talentos, o de apoyo a federaciones deportivas nacionales.
Posible manipulacion de soportes y requisitos por parte de los aspirantes para aplicar el incentivo economico"</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</si>
  <si>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t>
  </si>
  <si>
    <t xml:space="preserve">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
Frecuencia: cuatrimestral </t>
  </si>
  <si>
    <t>Los compromisos asignados durante la reunión mensual se informan a los responsables por correo electrónico o los radicados de GESDOC se asignan conforme a los temas de cada uno para su posterior ejecución.</t>
  </si>
  <si>
    <t>02/15/2025 31/12/2025</t>
  </si>
  <si>
    <t>Implementar un mecanismo de seguimiento a las acciones planificadas por medio de:
* Reunión mensual (conforme a disponibilidad de agenda) de seguimiento a acciones de la DPYLD y designación (o reasignación) de responsables.</t>
  </si>
  <si>
    <t xml:space="preserve">Porcentaje de documentos manipulados = # casos atendidos con errores detectados *100/ # total de casos atendidos  </t>
  </si>
  <si>
    <t>Posibilidad de recibir o solicitar cualquier dádiva o beneficio a nombre propio o de terceros para emitir una decisión que favorezca o perjudique al sujeto disciplinable por sustracción, ocultamiento o pérdida de información de los procesos disciplinarios activos..</t>
  </si>
  <si>
    <t xml:space="preserve">1. No tramitar una solicitud de recusación o no declararse impedido inmediatamente cuando exista una causal de conflicto de interés. 
2. No valorar pruebas útiles que sirvan para esclarecer los hechos investigados
</t>
  </si>
  <si>
    <t>1. Ofrecimiento de dádivas.
2. Falta de capacitación en temas disciplinarios.
3. Tráfico de influencias, 
4. Desconocimiento de la normatividad que rige el proceso disciplinario</t>
  </si>
  <si>
    <t>1. Impunidad.
2. Afectación de la imagen institucional.
3. Generación de cultura de ilegalidad.
4. Investigaciones o intervenciones por parte de entes de control.</t>
  </si>
  <si>
    <r>
      <t xml:space="preserve">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t>
    </r>
    <r>
      <rPr>
        <b/>
        <sz val="11"/>
        <rFont val="Segoe UI"/>
        <family val="2"/>
      </rPr>
      <t xml:space="preserve"> La evidencia de la ejecución del control se materializa en el informe de calidad mensual remitido a la jefatura.</t>
    </r>
  </si>
  <si>
    <t>El técnico o profesional designado, remite a la jefatura un informe mensual de calidad, producto del cotejo de la información de la base de datos con los expedientes físicos y digitalizados.</t>
  </si>
  <si>
    <t xml:space="preserve">1. Informe de calidad enviado a la jefatura, durante los primeros 5 días hábiles del mes vencido. </t>
  </si>
  <si>
    <t xml:space="preserve">El técnico o profesional designado. </t>
  </si>
  <si>
    <t>10/03/2025
10/04/2025
 10/05/2025
10/05/2025
10/06/2025
10/07/2025
10/08/2025
10/09/2025
10/10/2025
10/11/2025</t>
  </si>
  <si>
    <t>2. Informar a los  funcionarios y contratistas de prestación de servicios, en reunión mensual o cuando se requiera,  el cumplimiento de la normatividad aplicable al conflicto de intereses, inhabilidades e incompatibilidades en ejercicio de sus funciones y obligaciones contractuales.</t>
  </si>
  <si>
    <t xml:space="preserve">Numero de que presenten  sustracción, ocultamiento o pérdida de información de los procesos disciplinarios activos./ Numero de expedientes activos </t>
  </si>
  <si>
    <t xml:space="preserve">Número de expedientes activos cotejados/ Número de expedientes activos gestionados en el periodo. </t>
  </si>
  <si>
    <t xml:space="preserve">Posibilidad de recibir o solicitar dádivas o beneficios por manipulación  de los resultados de los informes de auditorías y/o seguimientos, debido a la debilidad en la revisión de resultados para favorecer a los procesos, terceros o dependencias o en beneficio propio..
</t>
  </si>
  <si>
    <t xml:space="preserve">1) Debilidad en la revisión de los resultados del seguimiento o auditoría interna, emitiendo informes del proceso de Evaluación Independiente, sin el cumplimiento de los requisitos establecidos en las políticas, procedimientos, código de ética y estatuto de auditoria interna.
2) Existrencia de Conflictos de interés </t>
  </si>
  <si>
    <t>1) Generar reporte al despacho del Ministerio del Deporte, en caso de identificar conflicto de interés o comportamientos no éticos que no hayan sido comunicados por el auditor.</t>
  </si>
  <si>
    <t>1. Memorando remisorio</t>
  </si>
  <si>
    <t>01-01-2024 al
 31-12-2024</t>
  </si>
  <si>
    <t>Fórmula: (Total de Informes devueltos para corrección debido a Incumplimientos/ Total de informes emitidos en el periodo)*100
Frecuencia: cuatrimestral, se reportan los informes que se evalúen en el periodo.
NOTA: No aplica las devoluciones por efecto de las revisiones.</t>
  </si>
  <si>
    <t>Indicador del Desempeño del Control =(# de informes revisados por el jefe de la OCI / # Total informes emitidos) * 100</t>
  </si>
  <si>
    <t>Posibilidad de recibir cualquier dádiva o beneficio a nombre propio o de terceros para desembolsar recursos a convenios o contratos entre el ministerio y  entes ejecutores sin el cumplimiento de los requisitos legales.</t>
  </si>
  <si>
    <t xml:space="preserve">
Soportes incompletos o inconsistentes de lnformacion financiera de los convenios y/o contratos, de responsabiilidad de la Direccion de Fomento y Desarrollo.
La magnitud de los recursos de algunos convenios y/o contratos son de valores considerables y supervisados por un funcionario del ministerio.</t>
  </si>
  <si>
    <t xml:space="preserve">Deficiencias en los lineamientos para la asignacion de recursos para los contratos y/o convenios </t>
  </si>
  <si>
    <t xml:space="preserve">
Perdida de los recursos financieros asignados a un convenio y/o contrato
Retrasos en los tiempos establecidos para la ejecuciòn de los convenios y/o contratos
Hallazgos con incidencias fiscales y disciplinarias por entes externos.
 </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</si>
  <si>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</si>
  <si>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</si>
  <si>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 xml:space="preserve">Generar de manera mensual correos a los operadores presentandoles el estado de la ejecucion presupuestal de los contratos y/o convenios, que presenten un menor avance de lo programado.
</t>
  </si>
  <si>
    <t xml:space="preserve">1. GESDOC 
2. Correos electronicos.
</t>
  </si>
  <si>
    <t xml:space="preserve">
1/03/2025
15//12/2025</t>
  </si>
  <si>
    <t>Consolidar de manera semestral el estado de la ejecucion de los contratos y/o convenios.</t>
  </si>
  <si>
    <t>1. Matriz en excel de seguimiento</t>
  </si>
  <si>
    <t xml:space="preserve">
Numero de contratos o convenios finalizados que presentaron novedades en sus estados financieros./ Total de contratos o convenios finalizados
Descripción:  mide el porcentaje de contratos o convenios que cumplen con todos los requisitos establecidos antes de realizar un desembolso.
Indice de Cumplimiento=
(Numero de contratos con todos los requisitos cumplidos / Total de contratos o convenios con desembolsos) *100
Frecuencia: Semestral</t>
  </si>
  <si>
    <t xml:space="preserve">El Coordinador GIT Comunicaciones, controla a través del seguimiento permanente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Frecuencial: Cuatrimestral </t>
  </si>
  <si>
    <t xml:space="preserve">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Frecuencial: Cuatrimestral </t>
  </si>
  <si>
    <t xml:space="preserve">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Cuatrimestral </t>
  </si>
  <si>
    <r>
      <t xml:space="preserve">La jefatura de la Oficina de Control Interno Disciplinario verifica si la decisión adoptada se encuentra fundada en pruebas legalmente producidas y aportadas al proceso, que demuestren la existencia o no  de la falta disciplinaria y la responsasbilidad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t>
    </r>
    <r>
      <rPr>
        <b/>
        <sz val="11"/>
        <rFont val="Segoe UI"/>
        <family val="2"/>
      </rPr>
      <t xml:space="preserve">•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r>
    <r>
      <rPr>
        <sz val="11"/>
        <rFont val="Segoe UI"/>
        <family val="2"/>
      </rPr>
      <t xml:space="preserve">
</t>
    </r>
  </si>
  <si>
    <r>
      <t xml:space="preserve">2. Acta de reunión </t>
    </r>
    <r>
      <rPr>
        <b/>
        <sz val="10"/>
        <rFont val="Segoe UI"/>
        <family val="2"/>
      </rPr>
      <t xml:space="preserve">CLINICAS JURIDICAS </t>
    </r>
  </si>
  <si>
    <r>
      <t xml:space="preserve">Cada vez que se realice una evaluación independiente, Jefe de la Oficina de Control Interno o quien haga sus veces, revisará que el informe preliminar cumpla con todos los lineamientos establecidos en las políticas y procedimientos internos, el código de ética y el estatuto de auditoría interna. Se mantendrá mediante correo electrónico, la trazabilidad de todas las revisiones y aprobaciones realizadas por el jefe para asegurar la efectividad del control. Como parte integral del informe se incluye verificar que no haya conflictos de interés. En caso de encontrar desviación del control, en la que se detecte posibles incumplimientos u omisión por parte del auditor, el informe será devuelto al auditor para su corrección. De presentarse conflicto de interés, se evalúa el caso y se designa a otro auditor mediante respuesta al auditor, validando fechas y actividades del plan anual de auditorías y seguimientos aprobado para la vigencia.
</t>
    </r>
    <r>
      <rPr>
        <u/>
        <sz val="10"/>
        <rFont val="Segoe UI"/>
        <family val="2"/>
      </rPr>
      <t>De la ejecución del control se genera las siguientes evidencias:</t>
    </r>
    <r>
      <rPr>
        <sz val="10"/>
        <rFont val="Segoe UI"/>
        <family val="2"/>
      </rPr>
      <t xml:space="preserve">
- Correos de revisión de las evaluaciones realizadas por el equipo auditor.
- Correo de solicitud de ajustes en caso de detectar incumplimientos.</t>
    </r>
  </si>
  <si>
    <r>
      <t xml:space="preserve">Cada vez que se requiera el Jefe de la Oficina de Control Interno o quien haga sus veces, verificará el diligenciamiento del formato EI-FR-018 remitido por el auditor en la fase de planificación o previa ejecución de inicio del trabajo, validando si existe algún conflicto de interés de parte del auditor que podría afectar la objetividad de los trabajos asignados y a ser ejecutados.
</t>
    </r>
    <r>
      <rPr>
        <u/>
        <sz val="10"/>
        <rFont val="Segoe UI"/>
        <family val="2"/>
      </rPr>
      <t xml:space="preserve">De la ejecución del control se genera las siguientes evidencias:
</t>
    </r>
    <r>
      <rPr>
        <sz val="10"/>
        <rFont val="Segoe UI"/>
        <family val="2"/>
      </rPr>
      <t>- EI-FR-018 Declaración de compromiso ético, conflicto de interés y confidencialidad del auditor interno firmada.
- Notificación de la reasignación, mediante correo electrónico u oficio. (cuando aplique).
- Modificación y aprobación del plan anual de auditorías (cuando aplique).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</si>
</sst>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6"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b/>
      <sz val="9"/>
      <color indexed="81"/>
      <name val="Tahoma"/>
      <family val="2"/>
    </font>
    <font>
      <sz val="10"/>
      <name val="Segoe UI"/>
      <family val="2"/>
    </font>
    <font>
      <b/>
      <sz val="10"/>
      <name val="Segoe UI"/>
      <family val="2"/>
    </font>
    <font>
      <b/>
      <sz val="14"/>
      <name val="Segoe UI"/>
      <family val="2"/>
    </font>
    <font>
      <sz val="14"/>
      <name val="Segoe UI"/>
      <family val="2"/>
    </font>
    <font>
      <u/>
      <sz val="10"/>
      <name val="Segoe UI"/>
      <family val="2"/>
    </font>
  </fonts>
  <fills count="25">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FFFFF"/>
        <bgColor rgb="FF000000"/>
      </patternFill>
    </fill>
    <fill>
      <patternFill patternType="solid">
        <fgColor rgb="FFFF0000"/>
        <bgColor rgb="FF000000"/>
      </patternFill>
    </fill>
    <fill>
      <patternFill patternType="solid">
        <fgColor theme="9" tint="-0.249977111117893"/>
        <bgColor indexed="64"/>
      </patternFill>
    </fill>
  </fills>
  <borders count="93">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indexed="64"/>
      </left>
      <right/>
      <top style="hair">
        <color indexed="64"/>
      </top>
      <bottom style="medium">
        <color indexed="64"/>
      </bottom>
      <diagonal/>
    </border>
    <border>
      <left style="hair">
        <color auto="1"/>
      </left>
      <right/>
      <top style="medium">
        <color auto="1"/>
      </top>
      <bottom style="hair">
        <color auto="1"/>
      </bottom>
      <diagonal/>
    </border>
    <border>
      <left style="hair">
        <color indexed="64"/>
      </left>
      <right style="medium">
        <color auto="1"/>
      </right>
      <top style="thin">
        <color indexed="64"/>
      </top>
      <bottom/>
      <diagonal/>
    </border>
    <border>
      <left style="hair">
        <color indexed="64"/>
      </left>
      <right style="medium">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medium">
        <color indexed="64"/>
      </left>
      <right style="hair">
        <color auto="1"/>
      </right>
      <top style="thin">
        <color indexed="64"/>
      </top>
      <bottom style="medium">
        <color indexed="64"/>
      </bottom>
      <diagonal/>
    </border>
    <border>
      <left style="medium">
        <color indexed="64"/>
      </left>
      <right style="hair">
        <color auto="1"/>
      </right>
      <top style="thin">
        <color indexed="64"/>
      </top>
      <bottom/>
      <diagonal/>
    </border>
  </borders>
  <cellStyleXfs count="5">
    <xf numFmtId="0" fontId="0" fillId="0" borderId="0"/>
    <xf numFmtId="0" fontId="27" fillId="0" borderId="0"/>
    <xf numFmtId="0" fontId="28" fillId="0" borderId="0"/>
    <xf numFmtId="0" fontId="4" fillId="0" borderId="0"/>
    <xf numFmtId="0" fontId="58" fillId="0" borderId="0" applyNumberFormat="0" applyFill="0" applyBorder="0" applyAlignment="0" applyProtection="0"/>
  </cellStyleXfs>
  <cellXfs count="784">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1" fillId="0" borderId="9" xfId="0" applyFont="1" applyBorder="1" applyAlignment="1">
      <alignment vertical="center"/>
    </xf>
    <xf numFmtId="0" fontId="31" fillId="0" borderId="3" xfId="0" applyFont="1" applyBorder="1" applyAlignment="1">
      <alignment vertical="center"/>
    </xf>
    <xf numFmtId="0" fontId="31" fillId="0" borderId="8" xfId="0" applyFont="1" applyBorder="1" applyAlignment="1">
      <alignment vertical="center"/>
    </xf>
    <xf numFmtId="0" fontId="31" fillId="0" borderId="7" xfId="0" applyFont="1" applyBorder="1" applyAlignment="1">
      <alignment vertical="center"/>
    </xf>
    <xf numFmtId="0" fontId="39" fillId="2" borderId="0" xfId="0" applyFont="1" applyFill="1" applyAlignment="1">
      <alignment horizontal="justify" vertical="center" wrapText="1" readingOrder="1"/>
    </xf>
    <xf numFmtId="0" fontId="40" fillId="2" borderId="0" xfId="0" applyFont="1" applyFill="1" applyAlignment="1">
      <alignment vertical="center"/>
    </xf>
    <xf numFmtId="0" fontId="39" fillId="0" borderId="0" xfId="0" applyFont="1" applyAlignment="1">
      <alignment horizontal="justify" vertical="center" wrapText="1" readingOrder="1"/>
    </xf>
    <xf numFmtId="0" fontId="39" fillId="0" borderId="0" xfId="0" applyFont="1" applyAlignment="1">
      <alignment vertical="center"/>
    </xf>
    <xf numFmtId="0" fontId="6" fillId="0" borderId="0" xfId="0" pivotButton="1" applyFont="1"/>
    <xf numFmtId="0" fontId="41" fillId="0" borderId="0" xfId="0" applyFont="1"/>
    <xf numFmtId="0" fontId="37" fillId="2" borderId="0" xfId="0" applyFont="1" applyFill="1"/>
    <xf numFmtId="0" fontId="37" fillId="4" borderId="62" xfId="0" applyFont="1" applyFill="1" applyBorder="1" applyAlignment="1">
      <alignment horizontal="center" vertical="center" wrapText="1" readingOrder="1"/>
    </xf>
    <xf numFmtId="0" fontId="37" fillId="6" borderId="62" xfId="0" applyFont="1" applyFill="1" applyBorder="1" applyAlignment="1">
      <alignment horizontal="center" vertical="center" wrapText="1" readingOrder="1"/>
    </xf>
    <xf numFmtId="0" fontId="37" fillId="3" borderId="62" xfId="0" applyFont="1" applyFill="1" applyBorder="1" applyAlignment="1">
      <alignment horizontal="center" vertical="center" wrapText="1" readingOrder="1"/>
    </xf>
    <xf numFmtId="0" fontId="37" fillId="7" borderId="62" xfId="0" applyFont="1" applyFill="1" applyBorder="1" applyAlignment="1">
      <alignment horizontal="center" vertical="center" wrapText="1" readingOrder="1"/>
    </xf>
    <xf numFmtId="0" fontId="37" fillId="8" borderId="62" xfId="0" applyFont="1" applyFill="1" applyBorder="1" applyAlignment="1">
      <alignment horizontal="center" vertical="center" wrapText="1" readingOrder="1"/>
    </xf>
    <xf numFmtId="0" fontId="29" fillId="0" borderId="0" xfId="0" applyFont="1" applyAlignment="1">
      <alignment vertical="center" wrapText="1"/>
    </xf>
    <xf numFmtId="0" fontId="42" fillId="0" borderId="0" xfId="0" applyFont="1"/>
    <xf numFmtId="0" fontId="45" fillId="18" borderId="43" xfId="0" applyFont="1" applyFill="1" applyBorder="1" applyAlignment="1">
      <alignment horizontal="center" vertical="center" wrapText="1"/>
    </xf>
    <xf numFmtId="0" fontId="45" fillId="18" borderId="51" xfId="0" applyFont="1" applyFill="1" applyBorder="1" applyAlignment="1">
      <alignment horizontal="center" vertical="center" wrapText="1"/>
    </xf>
    <xf numFmtId="0" fontId="45" fillId="15" borderId="47" xfId="0" applyFont="1" applyFill="1" applyBorder="1" applyAlignment="1">
      <alignment horizontal="center" vertical="center" wrapText="1"/>
    </xf>
    <xf numFmtId="0" fontId="45" fillId="15" borderId="37" xfId="0" applyFont="1" applyFill="1" applyBorder="1" applyAlignment="1">
      <alignment horizontal="center" vertical="center" wrapText="1"/>
    </xf>
    <xf numFmtId="0" fontId="45" fillId="15" borderId="36" xfId="0" applyFont="1" applyFill="1" applyBorder="1" applyAlignment="1">
      <alignment horizontal="center" vertical="center" wrapText="1"/>
    </xf>
    <xf numFmtId="0" fontId="45" fillId="15" borderId="34" xfId="0" applyFont="1" applyFill="1" applyBorder="1" applyAlignment="1">
      <alignment horizontal="center" vertical="center" wrapText="1"/>
    </xf>
    <xf numFmtId="0" fontId="45" fillId="15" borderId="39" xfId="0" applyFont="1" applyFill="1" applyBorder="1" applyAlignment="1">
      <alignment horizontal="center" vertical="center" wrapText="1"/>
    </xf>
    <xf numFmtId="0" fontId="45" fillId="15" borderId="33" xfId="0" applyFont="1" applyFill="1" applyBorder="1" applyAlignment="1">
      <alignment horizontal="center" vertical="center" wrapText="1"/>
    </xf>
    <xf numFmtId="0" fontId="45" fillId="15" borderId="43" xfId="0" applyFont="1" applyFill="1" applyBorder="1" applyAlignment="1">
      <alignment horizontal="center" vertical="center" wrapText="1"/>
    </xf>
    <xf numFmtId="0" fontId="45" fillId="15" borderId="51" xfId="0" applyFont="1" applyFill="1" applyBorder="1" applyAlignment="1">
      <alignment horizontal="center" vertical="center" wrapText="1"/>
    </xf>
    <xf numFmtId="0" fontId="45" fillId="15" borderId="41" xfId="0" applyFont="1" applyFill="1" applyBorder="1" applyAlignment="1">
      <alignment horizontal="center" vertical="center" wrapText="1"/>
    </xf>
    <xf numFmtId="0" fontId="45" fillId="19" borderId="55" xfId="0" applyFont="1" applyFill="1" applyBorder="1" applyAlignment="1">
      <alignment horizontal="center" vertical="center" wrapText="1"/>
    </xf>
    <xf numFmtId="0" fontId="45" fillId="19" borderId="57" xfId="0" applyFont="1" applyFill="1" applyBorder="1" applyAlignment="1">
      <alignment horizontal="center" vertical="center" wrapText="1"/>
    </xf>
    <xf numFmtId="0" fontId="45" fillId="19" borderId="56" xfId="0" applyFont="1" applyFill="1" applyBorder="1" applyAlignment="1">
      <alignment horizontal="center" vertical="center" wrapText="1"/>
    </xf>
    <xf numFmtId="0" fontId="36" fillId="5" borderId="62" xfId="0" applyFont="1" applyFill="1" applyBorder="1" applyAlignment="1">
      <alignment horizontal="center" vertical="center" wrapText="1" readingOrder="1"/>
    </xf>
    <xf numFmtId="0" fontId="37" fillId="0" borderId="62" xfId="0" applyFont="1" applyBorder="1" applyAlignment="1">
      <alignment horizontal="center" vertical="center" wrapText="1" readingOrder="1"/>
    </xf>
    <xf numFmtId="0" fontId="30" fillId="0" borderId="0" xfId="0" applyFont="1" applyAlignment="1">
      <alignment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8" fillId="2" borderId="0" xfId="0" applyFont="1" applyFill="1"/>
    <xf numFmtId="0" fontId="50" fillId="18" borderId="70" xfId="0" applyFont="1" applyFill="1" applyBorder="1" applyAlignment="1">
      <alignment horizontal="center" vertical="center"/>
    </xf>
    <xf numFmtId="0" fontId="50" fillId="18" borderId="72" xfId="0" applyFont="1" applyFill="1" applyBorder="1" applyAlignment="1">
      <alignment horizontal="center" vertical="center"/>
    </xf>
    <xf numFmtId="0" fontId="48" fillId="0" borderId="0" xfId="0" applyFont="1"/>
    <xf numFmtId="0" fontId="35"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5" fillId="0" borderId="45" xfId="0" applyFont="1" applyBorder="1" applyAlignment="1">
      <alignment horizontal="center" vertical="center" wrapText="1"/>
    </xf>
    <xf numFmtId="0" fontId="35" fillId="0" borderId="48" xfId="0" applyFont="1" applyBorder="1" applyAlignment="1">
      <alignment horizontal="center" vertical="center" wrapText="1"/>
    </xf>
    <xf numFmtId="0" fontId="35" fillId="0" borderId="50" xfId="0" applyFont="1" applyBorder="1" applyAlignment="1">
      <alignment horizontal="center" vertical="center" wrapText="1"/>
    </xf>
    <xf numFmtId="0" fontId="29" fillId="2" borderId="0" xfId="0" applyFont="1" applyFill="1" applyAlignment="1">
      <alignment vertical="center" wrapText="1"/>
    </xf>
    <xf numFmtId="0" fontId="53"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3"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3"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2" fillId="8" borderId="35" xfId="0" applyFont="1" applyFill="1" applyBorder="1" applyAlignment="1">
      <alignment horizontal="center" vertical="center" wrapText="1" readingOrder="1"/>
    </xf>
    <xf numFmtId="0" fontId="52" fillId="10" borderId="38" xfId="0" applyFont="1" applyFill="1" applyBorder="1" applyAlignment="1">
      <alignment horizontal="center" vertical="center" wrapText="1" readingOrder="1"/>
    </xf>
    <xf numFmtId="0" fontId="52"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5" fillId="5" borderId="55" xfId="0" applyFont="1" applyFill="1" applyBorder="1" applyAlignment="1">
      <alignment horizontal="center" vertical="center" wrapText="1" readingOrder="1"/>
    </xf>
    <xf numFmtId="0" fontId="30" fillId="5" borderId="56" xfId="0" applyFont="1" applyFill="1" applyBorder="1" applyAlignment="1">
      <alignment horizontal="center" vertical="center" wrapText="1"/>
    </xf>
    <xf numFmtId="0" fontId="45" fillId="5" borderId="56" xfId="0" applyFont="1" applyFill="1" applyBorder="1" applyAlignment="1">
      <alignment horizontal="center" vertical="center" wrapText="1"/>
    </xf>
    <xf numFmtId="0" fontId="45" fillId="5" borderId="57" xfId="0" applyFont="1" applyFill="1" applyBorder="1" applyAlignment="1">
      <alignment horizontal="center" vertical="center" wrapText="1"/>
    </xf>
    <xf numFmtId="9" fontId="37" fillId="0" borderId="62" xfId="0" applyNumberFormat="1" applyFont="1" applyBorder="1" applyAlignment="1">
      <alignment horizontal="center" vertical="center" wrapText="1" readingOrder="1"/>
    </xf>
    <xf numFmtId="0" fontId="56" fillId="0" borderId="0" xfId="0" applyFont="1" applyAlignment="1">
      <alignment vertical="center"/>
    </xf>
    <xf numFmtId="0" fontId="38" fillId="19" borderId="0" xfId="0" applyFont="1" applyFill="1" applyAlignment="1">
      <alignment horizontal="center" vertical="center" wrapText="1"/>
    </xf>
    <xf numFmtId="0" fontId="47" fillId="0" borderId="21"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32" xfId="0" applyFont="1" applyBorder="1" applyAlignment="1">
      <alignment horizontal="center" vertical="center" wrapText="1"/>
    </xf>
    <xf numFmtId="0" fontId="47" fillId="0" borderId="20" xfId="0" applyFont="1" applyBorder="1" applyAlignment="1">
      <alignment horizontal="center" vertical="center" wrapText="1"/>
    </xf>
    <xf numFmtId="0" fontId="58" fillId="0" borderId="0" xfId="4" applyAlignment="1">
      <alignment vertical="center" wrapText="1"/>
    </xf>
    <xf numFmtId="0" fontId="58" fillId="0" borderId="0" xfId="4"/>
    <xf numFmtId="0" fontId="0" fillId="12" borderId="0" xfId="0" applyFill="1"/>
    <xf numFmtId="0" fontId="0" fillId="0" borderId="0" xfId="0" applyAlignment="1">
      <alignment wrapText="1"/>
    </xf>
    <xf numFmtId="0" fontId="34" fillId="12" borderId="61" xfId="0" applyFont="1" applyFill="1" applyBorder="1" applyAlignment="1">
      <alignment horizontal="center" vertical="center" textRotation="90"/>
    </xf>
    <xf numFmtId="0" fontId="34" fillId="6" borderId="61" xfId="0" applyFont="1" applyFill="1" applyBorder="1" applyAlignment="1">
      <alignment horizontal="center" vertical="center" textRotation="90"/>
    </xf>
    <xf numFmtId="0" fontId="35" fillId="12" borderId="61" xfId="0" applyFont="1" applyFill="1" applyBorder="1" applyAlignment="1">
      <alignment horizontal="center" vertical="center" textRotation="90"/>
    </xf>
    <xf numFmtId="0" fontId="35" fillId="7" borderId="61" xfId="0" applyFont="1" applyFill="1" applyBorder="1" applyAlignment="1">
      <alignment horizontal="center" vertical="center" textRotation="90"/>
    </xf>
    <xf numFmtId="0" fontId="35" fillId="7" borderId="69" xfId="0" applyFont="1" applyFill="1" applyBorder="1" applyAlignment="1">
      <alignment horizontal="center" vertical="center" textRotation="90"/>
    </xf>
    <xf numFmtId="0" fontId="34" fillId="0" borderId="61" xfId="0" applyFont="1" applyBorder="1" applyAlignment="1">
      <alignment horizontal="justify" vertical="center" wrapText="1"/>
    </xf>
    <xf numFmtId="0" fontId="34" fillId="0" borderId="61" xfId="0" applyFont="1" applyBorder="1" applyAlignment="1">
      <alignment vertical="center" wrapText="1"/>
    </xf>
    <xf numFmtId="0" fontId="34" fillId="0" borderId="61" xfId="0" applyFont="1" applyBorder="1" applyAlignment="1" applyProtection="1">
      <alignment vertical="center"/>
      <protection locked="0"/>
    </xf>
    <xf numFmtId="0" fontId="34" fillId="4" borderId="61" xfId="0" applyFont="1" applyFill="1" applyBorder="1" applyAlignment="1">
      <alignment horizontal="center" vertical="center" textRotation="90"/>
    </xf>
    <xf numFmtId="0" fontId="34" fillId="0" borderId="72" xfId="0" applyFont="1" applyBorder="1" applyAlignment="1">
      <alignment vertical="center" wrapText="1"/>
    </xf>
    <xf numFmtId="0" fontId="34" fillId="7" borderId="72" xfId="0" applyFont="1" applyFill="1" applyBorder="1" applyAlignment="1">
      <alignment horizontal="center" vertical="center" textRotation="90"/>
    </xf>
    <xf numFmtId="0" fontId="35" fillId="4" borderId="61" xfId="0" applyFont="1" applyFill="1" applyBorder="1" applyAlignment="1">
      <alignment horizontal="center" vertical="center" textRotation="90"/>
    </xf>
    <xf numFmtId="0" fontId="35" fillId="6" borderId="61" xfId="0" applyFont="1" applyFill="1" applyBorder="1" applyAlignment="1">
      <alignment horizontal="center" vertical="center" textRotation="90"/>
    </xf>
    <xf numFmtId="0" fontId="61" fillId="20" borderId="81" xfId="0" applyFont="1" applyFill="1" applyBorder="1" applyAlignment="1">
      <alignment horizontal="center" vertical="center" wrapText="1"/>
    </xf>
    <xf numFmtId="0" fontId="61" fillId="20" borderId="77" xfId="0" applyFont="1" applyFill="1" applyBorder="1" applyAlignment="1">
      <alignment horizontal="center" vertical="center" wrapText="1"/>
    </xf>
    <xf numFmtId="0" fontId="34" fillId="2" borderId="0" xfId="0" applyFont="1" applyFill="1" applyAlignment="1" applyProtection="1">
      <alignment vertical="center"/>
      <protection locked="0"/>
    </xf>
    <xf numFmtId="0" fontId="34" fillId="0" borderId="0" xfId="0" applyFont="1" applyAlignment="1" applyProtection="1">
      <alignment vertical="center"/>
      <protection locked="0"/>
    </xf>
    <xf numFmtId="0" fontId="51" fillId="2" borderId="0" xfId="0" applyFont="1" applyFill="1" applyAlignment="1" applyProtection="1">
      <alignment vertical="center"/>
      <protection locked="0"/>
    </xf>
    <xf numFmtId="0" fontId="36" fillId="18" borderId="55" xfId="0" applyFont="1" applyFill="1" applyBorder="1" applyAlignment="1">
      <alignment vertical="center" wrapText="1"/>
    </xf>
    <xf numFmtId="0" fontId="34" fillId="0" borderId="63" xfId="0" applyFont="1" applyBorder="1" applyAlignment="1">
      <alignment horizontal="center" vertical="center" wrapText="1"/>
    </xf>
    <xf numFmtId="0" fontId="34" fillId="0" borderId="56" xfId="0" applyFont="1" applyBorder="1" applyAlignment="1">
      <alignment horizontal="center" vertical="center" wrapText="1"/>
    </xf>
    <xf numFmtId="0" fontId="34" fillId="0" borderId="59" xfId="0" applyFont="1" applyBorder="1" applyAlignment="1">
      <alignment horizontal="center" vertical="center" wrapText="1"/>
    </xf>
    <xf numFmtId="0" fontId="34" fillId="0" borderId="59" xfId="0" applyFont="1" applyBorder="1" applyAlignment="1">
      <alignment horizontal="justify" vertical="center" wrapText="1"/>
    </xf>
    <xf numFmtId="0" fontId="34" fillId="0" borderId="0" xfId="0" applyFont="1" applyAlignment="1" applyProtection="1">
      <alignment horizontal="center" vertical="center" textRotation="90"/>
      <protection hidden="1"/>
    </xf>
    <xf numFmtId="0" fontId="34" fillId="12" borderId="69" xfId="0" applyFont="1" applyFill="1" applyBorder="1" applyAlignment="1">
      <alignment horizontal="center" vertical="center" textRotation="90"/>
    </xf>
    <xf numFmtId="0" fontId="35" fillId="23" borderId="61" xfId="0" applyFont="1" applyFill="1" applyBorder="1" applyAlignment="1">
      <alignment horizontal="center" vertical="center" textRotation="90" wrapText="1"/>
    </xf>
    <xf numFmtId="0" fontId="34" fillId="17" borderId="0" xfId="0" applyFont="1" applyFill="1" applyAlignment="1" applyProtection="1">
      <alignment horizontal="center" vertical="center" textRotation="90"/>
      <protection locked="0"/>
    </xf>
    <xf numFmtId="0" fontId="34" fillId="0" borderId="76" xfId="0" applyFont="1" applyBorder="1" applyAlignment="1">
      <alignment horizontal="center" vertical="center" wrapText="1"/>
    </xf>
    <xf numFmtId="0" fontId="34" fillId="0" borderId="44" xfId="0" applyFont="1" applyBorder="1" applyAlignment="1">
      <alignment horizontal="center" vertical="center" textRotation="90" wrapText="1"/>
    </xf>
    <xf numFmtId="0" fontId="34" fillId="0" borderId="59" xfId="0" applyFont="1" applyBorder="1" applyAlignment="1" applyProtection="1">
      <alignment horizontal="center" vertical="center" wrapText="1"/>
      <protection locked="0"/>
    </xf>
    <xf numFmtId="0" fontId="35" fillId="12" borderId="36" xfId="0" applyFont="1" applyFill="1" applyBorder="1" applyAlignment="1" applyProtection="1">
      <alignment horizontal="center" vertical="center" textRotation="90" wrapText="1"/>
      <protection hidden="1"/>
    </xf>
    <xf numFmtId="14" fontId="61" fillId="15" borderId="81" xfId="0" applyNumberFormat="1" applyFont="1" applyFill="1" applyBorder="1" applyAlignment="1" applyProtection="1">
      <alignment horizontal="center" vertical="center" wrapText="1"/>
      <protection locked="0"/>
    </xf>
    <xf numFmtId="0" fontId="61" fillId="15" borderId="80" xfId="0" applyFont="1" applyFill="1" applyBorder="1" applyAlignment="1" applyProtection="1">
      <alignment horizontal="center" vertical="center" wrapText="1"/>
      <protection locked="0"/>
    </xf>
    <xf numFmtId="0" fontId="34" fillId="17" borderId="54" xfId="0" applyFont="1" applyFill="1" applyBorder="1" applyAlignment="1" applyProtection="1">
      <alignment horizontal="justify" vertical="center" wrapText="1"/>
      <protection locked="0"/>
    </xf>
    <xf numFmtId="0" fontId="34" fillId="2" borderId="44" xfId="0" applyFont="1" applyFill="1" applyBorder="1" applyAlignment="1">
      <alignment vertical="center" textRotation="90"/>
    </xf>
    <xf numFmtId="0" fontId="34" fillId="2" borderId="75" xfId="0" applyFont="1" applyFill="1" applyBorder="1" applyAlignment="1">
      <alignment vertical="center" textRotation="90"/>
    </xf>
    <xf numFmtId="0" fontId="34" fillId="2" borderId="84" xfId="0" applyFont="1" applyFill="1" applyBorder="1" applyAlignment="1">
      <alignment vertical="center" textRotation="90"/>
    </xf>
    <xf numFmtId="0" fontId="34" fillId="2" borderId="9" xfId="0" applyFont="1" applyFill="1" applyBorder="1" applyAlignment="1">
      <alignment vertical="center" textRotation="90"/>
    </xf>
    <xf numFmtId="0" fontId="34" fillId="2" borderId="0" xfId="0" applyFont="1" applyFill="1" applyAlignment="1">
      <alignment vertical="center" textRotation="90"/>
    </xf>
    <xf numFmtId="0" fontId="34" fillId="2" borderId="8" xfId="0" applyFont="1" applyFill="1" applyBorder="1" applyAlignment="1">
      <alignment vertical="center" textRotation="90"/>
    </xf>
    <xf numFmtId="0" fontId="61" fillId="20" borderId="64" xfId="0" applyFont="1" applyFill="1" applyBorder="1" applyAlignment="1">
      <alignment horizontal="justify" vertical="center" wrapText="1"/>
    </xf>
    <xf numFmtId="0" fontId="61" fillId="20" borderId="64" xfId="0" applyFont="1" applyFill="1" applyBorder="1" applyAlignment="1">
      <alignment horizontal="center" vertical="center" wrapText="1"/>
    </xf>
    <xf numFmtId="0" fontId="61" fillId="20" borderId="80" xfId="0" applyFont="1" applyFill="1" applyBorder="1" applyAlignment="1">
      <alignment horizontal="justify" vertical="center" wrapText="1"/>
    </xf>
    <xf numFmtId="0" fontId="61" fillId="20" borderId="80" xfId="0" applyFont="1" applyFill="1" applyBorder="1" applyAlignment="1">
      <alignment vertical="center" wrapText="1"/>
    </xf>
    <xf numFmtId="14" fontId="34" fillId="15" borderId="81" xfId="0" applyNumberFormat="1" applyFont="1" applyFill="1" applyBorder="1" applyAlignment="1" applyProtection="1">
      <alignment horizontal="center" vertical="center" wrapText="1"/>
      <protection locked="0"/>
    </xf>
    <xf numFmtId="14" fontId="62" fillId="15" borderId="81" xfId="0" applyNumberFormat="1" applyFont="1" applyFill="1" applyBorder="1" applyAlignment="1" applyProtection="1">
      <alignment horizontal="center" vertical="center" wrapText="1"/>
      <protection locked="0"/>
    </xf>
    <xf numFmtId="0" fontId="34" fillId="17" borderId="59" xfId="0" applyFont="1" applyFill="1" applyBorder="1" applyAlignment="1" applyProtection="1">
      <alignment horizontal="justify" vertical="center" wrapText="1"/>
      <protection locked="0"/>
    </xf>
    <xf numFmtId="0" fontId="34" fillId="17" borderId="33" xfId="0" applyFont="1" applyFill="1" applyBorder="1" applyAlignment="1" applyProtection="1">
      <alignment horizontal="justify" vertical="center" wrapText="1"/>
      <protection locked="0"/>
    </xf>
    <xf numFmtId="0" fontId="34" fillId="17" borderId="80" xfId="0" applyFont="1" applyFill="1" applyBorder="1" applyAlignment="1" applyProtection="1">
      <alignment horizontal="justify" vertical="center" wrapText="1"/>
      <protection locked="0"/>
    </xf>
    <xf numFmtId="0" fontId="34" fillId="17" borderId="91" xfId="0" applyFont="1" applyFill="1" applyBorder="1" applyAlignment="1" applyProtection="1">
      <alignment horizontal="justify" vertical="center" wrapText="1"/>
      <protection locked="0"/>
    </xf>
    <xf numFmtId="0" fontId="34" fillId="17" borderId="59" xfId="0" applyFont="1" applyFill="1" applyBorder="1" applyAlignment="1">
      <alignment horizontal="justify" vertical="center" wrapText="1"/>
    </xf>
    <xf numFmtId="0" fontId="61" fillId="15" borderId="59" xfId="0" applyFont="1" applyFill="1" applyBorder="1" applyAlignment="1" applyProtection="1">
      <alignment horizontal="justify" vertical="center" wrapText="1"/>
      <protection locked="0"/>
    </xf>
    <xf numFmtId="0" fontId="34" fillId="17" borderId="18" xfId="0" applyFont="1" applyFill="1" applyBorder="1" applyAlignment="1" applyProtection="1">
      <alignment horizontal="justify" vertical="center" wrapText="1"/>
      <protection locked="0"/>
    </xf>
    <xf numFmtId="0" fontId="61" fillId="15" borderId="80" xfId="0" applyFont="1" applyFill="1" applyBorder="1" applyAlignment="1" applyProtection="1">
      <alignment horizontal="justify" vertical="center" wrapText="1"/>
      <protection locked="0"/>
    </xf>
    <xf numFmtId="0" fontId="61" fillId="15" borderId="80" xfId="0" applyFont="1" applyFill="1" applyBorder="1" applyAlignment="1" applyProtection="1">
      <alignment vertical="center" wrapText="1"/>
      <protection locked="0"/>
    </xf>
    <xf numFmtId="0" fontId="61" fillId="15" borderId="89" xfId="0" applyFont="1" applyFill="1" applyBorder="1" applyAlignment="1" applyProtection="1">
      <alignment horizontal="justify" vertical="center" wrapText="1"/>
      <protection locked="0"/>
    </xf>
    <xf numFmtId="0" fontId="61" fillId="15" borderId="89" xfId="0" applyFont="1" applyFill="1" applyBorder="1" applyAlignment="1" applyProtection="1">
      <alignment vertical="center" wrapText="1"/>
      <protection locked="0"/>
    </xf>
    <xf numFmtId="0" fontId="61" fillId="15" borderId="89" xfId="0" applyFont="1" applyFill="1" applyBorder="1" applyAlignment="1" applyProtection="1">
      <alignment horizontal="center" vertical="center" wrapText="1"/>
      <protection locked="0"/>
    </xf>
    <xf numFmtId="14" fontId="61" fillId="15" borderId="88" xfId="0" applyNumberFormat="1" applyFont="1" applyFill="1" applyBorder="1" applyAlignment="1" applyProtection="1">
      <alignment horizontal="center" vertical="center" wrapText="1"/>
      <protection locked="0"/>
    </xf>
    <xf numFmtId="0" fontId="35" fillId="2" borderId="61" xfId="0" applyFont="1" applyFill="1" applyBorder="1" applyAlignment="1" applyProtection="1">
      <alignment horizontal="center" vertical="center"/>
      <protection locked="0"/>
    </xf>
    <xf numFmtId="0" fontId="63" fillId="2" borderId="9" xfId="0" applyFont="1" applyFill="1" applyBorder="1" applyAlignment="1" applyProtection="1">
      <alignment vertical="center" textRotation="90"/>
      <protection locked="0"/>
    </xf>
    <xf numFmtId="0" fontId="34" fillId="2" borderId="0" xfId="0" applyFont="1" applyFill="1" applyProtection="1">
      <protection locked="0"/>
    </xf>
    <xf numFmtId="0" fontId="34" fillId="2" borderId="18" xfId="0" applyFont="1" applyFill="1" applyBorder="1" applyProtection="1">
      <protection locked="0"/>
    </xf>
    <xf numFmtId="0" fontId="34" fillId="2" borderId="0" xfId="0" applyFont="1" applyFill="1" applyAlignment="1" applyProtection="1">
      <alignment horizontal="center"/>
      <protection locked="0"/>
    </xf>
    <xf numFmtId="0" fontId="63" fillId="2" borderId="0" xfId="0" applyFont="1" applyFill="1" applyAlignment="1" applyProtection="1">
      <alignment vertical="center" textRotation="90"/>
      <protection locked="0"/>
    </xf>
    <xf numFmtId="0" fontId="51" fillId="2" borderId="0" xfId="0" applyFont="1" applyFill="1" applyAlignment="1" applyProtection="1">
      <alignment horizontal="center" vertical="center" wrapText="1"/>
      <protection locked="0"/>
    </xf>
    <xf numFmtId="0" fontId="51" fillId="2" borderId="0" xfId="0" applyFont="1" applyFill="1" applyAlignment="1" applyProtection="1">
      <alignment horizontal="center" vertical="center"/>
      <protection locked="0"/>
    </xf>
    <xf numFmtId="0" fontId="35"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textRotation="90"/>
      <protection locked="0"/>
    </xf>
    <xf numFmtId="0" fontId="34" fillId="2" borderId="0" xfId="0" applyFont="1" applyFill="1" applyAlignment="1" applyProtection="1">
      <alignment vertical="center" textRotation="90"/>
      <protection locked="0"/>
    </xf>
    <xf numFmtId="0" fontId="64" fillId="2" borderId="0" xfId="0" applyFont="1" applyFill="1" applyProtection="1">
      <protection locked="0"/>
    </xf>
    <xf numFmtId="0" fontId="64" fillId="2" borderId="18" xfId="0" applyFont="1" applyFill="1" applyBorder="1" applyProtection="1">
      <protection locked="0"/>
    </xf>
    <xf numFmtId="0" fontId="63" fillId="21" borderId="74" xfId="0" applyFont="1" applyFill="1" applyBorder="1" applyAlignment="1" applyProtection="1">
      <alignment horizontal="center" vertical="center" textRotation="90"/>
      <protection hidden="1"/>
    </xf>
    <xf numFmtId="0" fontId="36" fillId="18" borderId="55" xfId="0" applyFont="1" applyFill="1" applyBorder="1" applyAlignment="1">
      <alignment horizontal="center" vertical="center" wrapText="1"/>
    </xf>
    <xf numFmtId="0" fontId="36" fillId="18" borderId="21" xfId="0" applyFont="1" applyFill="1" applyBorder="1" applyAlignment="1">
      <alignment horizontal="center" vertical="center" wrapText="1"/>
    </xf>
    <xf numFmtId="0" fontId="36" fillId="18" borderId="63" xfId="0" applyFont="1" applyFill="1" applyBorder="1" applyAlignment="1">
      <alignment horizontal="center" vertical="center"/>
    </xf>
    <xf numFmtId="0" fontId="36" fillId="18" borderId="20" xfId="0" applyFont="1" applyFill="1" applyBorder="1" applyAlignment="1">
      <alignment horizontal="center" vertical="center" textRotation="90"/>
    </xf>
    <xf numFmtId="0" fontId="36" fillId="18" borderId="63" xfId="0" applyFont="1" applyFill="1" applyBorder="1" applyAlignment="1">
      <alignment horizontal="center" vertical="center" textRotation="90"/>
    </xf>
    <xf numFmtId="0" fontId="36" fillId="18" borderId="63" xfId="0" applyFont="1" applyFill="1" applyBorder="1" applyAlignment="1">
      <alignment horizontal="center" vertical="center" textRotation="90" wrapText="1"/>
    </xf>
    <xf numFmtId="0" fontId="36" fillId="18" borderId="56" xfId="0" applyFont="1" applyFill="1" applyBorder="1" applyAlignment="1">
      <alignment horizontal="center" vertical="center" wrapText="1"/>
    </xf>
    <xf numFmtId="0" fontId="36" fillId="18" borderId="55" xfId="0" applyFont="1" applyFill="1" applyBorder="1" applyAlignment="1">
      <alignment horizontal="center" vertical="center" textRotation="90" wrapText="1"/>
    </xf>
    <xf numFmtId="0" fontId="36" fillId="18" borderId="65" xfId="0" applyFont="1" applyFill="1" applyBorder="1" applyAlignment="1">
      <alignment horizontal="center" vertical="center" textRotation="90" wrapText="1"/>
    </xf>
    <xf numFmtId="0" fontId="36" fillId="18" borderId="59" xfId="0" applyFont="1" applyFill="1" applyBorder="1" applyAlignment="1">
      <alignment horizontal="center" vertical="center" textRotation="90" wrapText="1"/>
    </xf>
    <xf numFmtId="0" fontId="36" fillId="18" borderId="57" xfId="0" applyFont="1" applyFill="1" applyBorder="1" applyAlignment="1">
      <alignment horizontal="center" vertical="center" textRotation="90" wrapText="1"/>
    </xf>
    <xf numFmtId="0" fontId="36" fillId="18" borderId="58" xfId="0" applyFont="1" applyFill="1" applyBorder="1" applyAlignment="1">
      <alignment horizontal="center" vertical="center" wrapText="1"/>
    </xf>
    <xf numFmtId="0" fontId="36" fillId="18" borderId="57" xfId="0" applyFont="1" applyFill="1" applyBorder="1" applyAlignment="1">
      <alignment horizontal="center" vertical="center" wrapText="1"/>
    </xf>
    <xf numFmtId="0" fontId="37" fillId="0" borderId="65"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59" xfId="0" applyFont="1" applyBorder="1" applyAlignment="1">
      <alignment horizontal="center" vertical="center"/>
    </xf>
    <xf numFmtId="0" fontId="34" fillId="0" borderId="59" xfId="0" applyFont="1" applyBorder="1" applyAlignment="1">
      <alignment horizontal="right" vertical="center" wrapText="1"/>
    </xf>
    <xf numFmtId="0" fontId="34" fillId="0" borderId="44" xfId="0" applyFont="1" applyBorder="1" applyAlignment="1">
      <alignment horizontal="justify" vertical="center" textRotation="90" wrapText="1"/>
    </xf>
    <xf numFmtId="0" fontId="34" fillId="20" borderId="36" xfId="0" applyFont="1" applyFill="1" applyBorder="1" applyAlignment="1">
      <alignment horizontal="center" vertical="center" textRotation="90"/>
    </xf>
    <xf numFmtId="0" fontId="34" fillId="0" borderId="56" xfId="0" applyFont="1" applyBorder="1" applyAlignment="1">
      <alignment horizontal="justify" vertical="center" wrapText="1"/>
    </xf>
    <xf numFmtId="0" fontId="34" fillId="0" borderId="63" xfId="0" applyFont="1" applyBorder="1" applyAlignment="1">
      <alignment horizontal="justify" vertical="center" wrapText="1"/>
    </xf>
    <xf numFmtId="0" fontId="34" fillId="0" borderId="55" xfId="0" applyFont="1" applyBorder="1" applyAlignment="1">
      <alignment horizontal="justify" vertical="center" wrapText="1"/>
    </xf>
    <xf numFmtId="0" fontId="34" fillId="0" borderId="66" xfId="0" applyFont="1" applyBorder="1" applyAlignment="1">
      <alignment horizontal="justify" vertical="center" wrapText="1"/>
    </xf>
    <xf numFmtId="0" fontId="34" fillId="2" borderId="18" xfId="0" applyFont="1" applyFill="1" applyBorder="1" applyAlignment="1" applyProtection="1">
      <alignment vertical="center"/>
      <protection locked="0"/>
    </xf>
    <xf numFmtId="0" fontId="61" fillId="17" borderId="33" xfId="0" applyFont="1" applyFill="1" applyBorder="1" applyAlignment="1" applyProtection="1">
      <alignment horizontal="justify" vertical="center" wrapText="1"/>
      <protection locked="0"/>
    </xf>
    <xf numFmtId="0" fontId="34" fillId="0" borderId="44" xfId="0" applyFont="1" applyBorder="1" applyAlignment="1">
      <alignment vertical="center" textRotation="90" wrapText="1"/>
    </xf>
    <xf numFmtId="0" fontId="34" fillId="20" borderId="59" xfId="0" applyFont="1" applyFill="1" applyBorder="1" applyAlignment="1">
      <alignment vertical="center" textRotation="90"/>
    </xf>
    <xf numFmtId="0" fontId="34" fillId="0" borderId="55" xfId="0" applyFont="1" applyBorder="1" applyAlignment="1">
      <alignment vertical="center" textRotation="90" wrapText="1"/>
    </xf>
    <xf numFmtId="0" fontId="34" fillId="20" borderId="56" xfId="0" applyFont="1" applyFill="1" applyBorder="1" applyAlignment="1">
      <alignment vertical="center" textRotation="90"/>
    </xf>
    <xf numFmtId="0" fontId="34" fillId="20" borderId="57" xfId="0" applyFont="1" applyFill="1" applyBorder="1" applyAlignment="1">
      <alignment vertical="center" textRotation="90"/>
    </xf>
    <xf numFmtId="0" fontId="34" fillId="0" borderId="84" xfId="0" applyFont="1" applyBorder="1" applyAlignment="1">
      <alignment horizontal="center" vertical="center" textRotation="90"/>
    </xf>
    <xf numFmtId="0" fontId="34" fillId="20" borderId="54" xfId="0" applyFont="1" applyFill="1" applyBorder="1" applyAlignment="1">
      <alignment horizontal="center" vertical="center" textRotation="90"/>
    </xf>
    <xf numFmtId="0" fontId="35" fillId="23" borderId="72" xfId="0" applyFont="1" applyFill="1" applyBorder="1" applyAlignment="1">
      <alignment horizontal="center" vertical="center" textRotation="90" wrapText="1"/>
    </xf>
    <xf numFmtId="0" fontId="34" fillId="15" borderId="44" xfId="0" applyFont="1" applyFill="1" applyBorder="1" applyAlignment="1">
      <alignment horizontal="left" vertical="center" wrapText="1"/>
    </xf>
    <xf numFmtId="0" fontId="34" fillId="15" borderId="59" xfId="0" applyFont="1" applyFill="1" applyBorder="1" applyAlignment="1">
      <alignment horizontal="left" vertical="center" wrapText="1"/>
    </xf>
    <xf numFmtId="14" fontId="34" fillId="15" borderId="66" xfId="0" applyNumberFormat="1" applyFont="1" applyFill="1" applyBorder="1" applyAlignment="1">
      <alignment horizontal="center" vertical="center" wrapText="1"/>
    </xf>
    <xf numFmtId="0" fontId="34" fillId="0" borderId="0" xfId="0" applyFont="1" applyAlignment="1">
      <alignment horizontal="center" vertical="center" textRotation="90"/>
    </xf>
    <xf numFmtId="0" fontId="34" fillId="20" borderId="59" xfId="0" applyFont="1" applyFill="1" applyBorder="1" applyAlignment="1">
      <alignment horizontal="center" vertical="center" textRotation="90"/>
    </xf>
    <xf numFmtId="0" fontId="34" fillId="20" borderId="66" xfId="0" applyFont="1" applyFill="1" applyBorder="1" applyAlignment="1">
      <alignment horizontal="center" vertical="center" textRotation="90"/>
    </xf>
    <xf numFmtId="0" fontId="34" fillId="17" borderId="89" xfId="0" applyFont="1" applyFill="1" applyBorder="1" applyAlignment="1" applyProtection="1">
      <alignment horizontal="left" vertical="center" wrapText="1"/>
      <protection locked="0"/>
    </xf>
    <xf numFmtId="0" fontId="34" fillId="17" borderId="90" xfId="0" applyFont="1" applyFill="1" applyBorder="1" applyAlignment="1" applyProtection="1">
      <alignment horizontal="left" vertical="center" wrapText="1"/>
      <protection locked="0"/>
    </xf>
    <xf numFmtId="0" fontId="34" fillId="17" borderId="88" xfId="0" applyFont="1" applyFill="1" applyBorder="1" applyAlignment="1" applyProtection="1">
      <alignment horizontal="center" vertical="center" wrapText="1"/>
      <protection locked="0"/>
    </xf>
    <xf numFmtId="0" fontId="34" fillId="0" borderId="61" xfId="0" applyFont="1" applyBorder="1" applyAlignment="1" applyProtection="1">
      <alignment horizontal="justify" vertical="center" wrapText="1"/>
      <protection locked="0"/>
    </xf>
    <xf numFmtId="0" fontId="34" fillId="0" borderId="9" xfId="0" applyFont="1" applyBorder="1" applyAlignment="1" applyProtection="1">
      <alignment horizontal="center" vertical="center" textRotation="90"/>
      <protection locked="0"/>
    </xf>
    <xf numFmtId="0" fontId="37" fillId="2" borderId="60" xfId="0" applyFont="1" applyFill="1" applyBorder="1" applyAlignment="1">
      <alignment horizontal="center" vertical="center"/>
    </xf>
    <xf numFmtId="0" fontId="34" fillId="0" borderId="8" xfId="0" applyFont="1" applyBorder="1" applyAlignment="1" applyProtection="1">
      <alignment horizontal="center" vertical="center" textRotation="90"/>
      <protection hidden="1"/>
    </xf>
    <xf numFmtId="0" fontId="34" fillId="17" borderId="8" xfId="0" applyFont="1" applyFill="1" applyBorder="1" applyAlignment="1" applyProtection="1">
      <alignment horizontal="center" vertical="center" textRotation="90"/>
      <protection locked="0"/>
    </xf>
    <xf numFmtId="0" fontId="34" fillId="20" borderId="54" xfId="0" applyFont="1" applyFill="1" applyBorder="1" applyAlignment="1">
      <alignment horizontal="left" vertical="center" wrapText="1"/>
    </xf>
    <xf numFmtId="0" fontId="34" fillId="0" borderId="59" xfId="0" applyFont="1" applyBorder="1" applyAlignment="1" applyProtection="1">
      <alignment horizontal="justify" vertical="center" wrapText="1"/>
      <protection locked="0"/>
    </xf>
    <xf numFmtId="14" fontId="34" fillId="0" borderId="76" xfId="0" applyNumberFormat="1" applyFont="1" applyBorder="1" applyAlignment="1" applyProtection="1">
      <alignment horizontal="center" vertical="center" wrapText="1"/>
      <protection locked="0"/>
    </xf>
    <xf numFmtId="0" fontId="37" fillId="2" borderId="72" xfId="0" applyFont="1" applyFill="1" applyBorder="1" applyAlignment="1">
      <alignment horizontal="center" vertical="center" wrapText="1"/>
    </xf>
    <xf numFmtId="0" fontId="34" fillId="0" borderId="41" xfId="0" applyFont="1" applyBorder="1" applyAlignment="1" applyProtection="1">
      <alignment horizontal="justify" vertical="center" wrapText="1"/>
      <protection locked="0"/>
    </xf>
    <xf numFmtId="0" fontId="34" fillId="0" borderId="41" xfId="0" applyFont="1" applyBorder="1" applyAlignment="1" applyProtection="1">
      <alignment vertical="center" wrapText="1"/>
      <protection locked="0"/>
    </xf>
    <xf numFmtId="14" fontId="34" fillId="0" borderId="85" xfId="0" applyNumberFormat="1" applyFont="1" applyBorder="1" applyAlignment="1" applyProtection="1">
      <alignment horizontal="center" vertical="center" wrapText="1"/>
      <protection locked="0"/>
    </xf>
    <xf numFmtId="0" fontId="37" fillId="2" borderId="55" xfId="0" applyFont="1" applyFill="1" applyBorder="1" applyAlignment="1">
      <alignment vertical="center" wrapText="1"/>
    </xf>
    <xf numFmtId="0" fontId="37" fillId="2" borderId="60" xfId="0" applyFont="1" applyFill="1" applyBorder="1" applyAlignment="1">
      <alignment vertical="center" wrapText="1"/>
    </xf>
    <xf numFmtId="0" fontId="34" fillId="2" borderId="60" xfId="0" applyFont="1" applyFill="1" applyBorder="1" applyAlignment="1">
      <alignment vertical="center" wrapText="1"/>
    </xf>
    <xf numFmtId="0" fontId="36" fillId="10" borderId="61" xfId="0" applyFont="1" applyFill="1" applyBorder="1" applyAlignment="1">
      <alignment horizontal="center" vertical="center" textRotation="90" wrapText="1"/>
    </xf>
    <xf numFmtId="0" fontId="34" fillId="0" borderId="84" xfId="0" applyFont="1" applyBorder="1" applyAlignment="1" applyProtection="1">
      <alignment horizontal="center" vertical="center" textRotation="90"/>
      <protection hidden="1"/>
    </xf>
    <xf numFmtId="0" fontId="34" fillId="17" borderId="60" xfId="0" applyFont="1" applyFill="1" applyBorder="1" applyAlignment="1" applyProtection="1">
      <alignment horizontal="center" vertical="center" textRotation="90"/>
      <protection locked="0"/>
    </xf>
    <xf numFmtId="0" fontId="36" fillId="12" borderId="69" xfId="0" applyFont="1" applyFill="1" applyBorder="1" applyAlignment="1">
      <alignment horizontal="center" vertical="center" textRotation="90" wrapText="1"/>
    </xf>
    <xf numFmtId="0" fontId="36" fillId="10" borderId="69" xfId="0" applyFont="1" applyFill="1" applyBorder="1" applyAlignment="1">
      <alignment horizontal="center" vertical="center" textRotation="90" wrapText="1"/>
    </xf>
    <xf numFmtId="0" fontId="34" fillId="20" borderId="55" xfId="0" applyFont="1" applyFill="1" applyBorder="1" applyAlignment="1">
      <alignment horizontal="center" vertical="center" wrapText="1"/>
    </xf>
    <xf numFmtId="0" fontId="34" fillId="22" borderId="57" xfId="0" applyFont="1" applyFill="1" applyBorder="1" applyAlignment="1">
      <alignment horizontal="center" vertical="center" wrapText="1"/>
    </xf>
    <xf numFmtId="0" fontId="34" fillId="0" borderId="0" xfId="0" applyFont="1" applyAlignment="1" applyProtection="1">
      <alignment horizontal="center" vertical="center" textRotation="90"/>
      <protection locked="0"/>
    </xf>
    <xf numFmtId="0" fontId="6" fillId="0" borderId="61" xfId="0" applyFont="1" applyBorder="1" applyAlignment="1">
      <alignment horizontal="justify" vertical="center" wrapText="1"/>
    </xf>
    <xf numFmtId="0" fontId="34" fillId="0" borderId="92" xfId="0" applyFont="1" applyBorder="1" applyAlignment="1">
      <alignment horizontal="center" vertical="center" textRotation="90"/>
    </xf>
    <xf numFmtId="0" fontId="34" fillId="20" borderId="86" xfId="0" applyFont="1" applyFill="1" applyBorder="1" applyAlignment="1">
      <alignment horizontal="center" vertical="center" textRotation="90"/>
    </xf>
    <xf numFmtId="0" fontId="34" fillId="15" borderId="80" xfId="0" applyFont="1" applyFill="1" applyBorder="1" applyAlignment="1" applyProtection="1">
      <alignment horizontal="justify" vertical="center" wrapText="1"/>
      <protection locked="0"/>
    </xf>
    <xf numFmtId="0" fontId="34" fillId="15" borderId="80" xfId="0" applyFont="1" applyFill="1" applyBorder="1" applyAlignment="1" applyProtection="1">
      <alignment horizontal="center" vertical="center" wrapText="1"/>
      <protection locked="0"/>
    </xf>
    <xf numFmtId="0" fontId="34" fillId="22" borderId="78" xfId="0" applyFont="1" applyFill="1" applyBorder="1" applyAlignment="1">
      <alignment vertical="center" wrapText="1"/>
    </xf>
    <xf numFmtId="0" fontId="34" fillId="0" borderId="91" xfId="0" applyFont="1" applyBorder="1" applyAlignment="1">
      <alignment horizontal="center" vertical="center" textRotation="90"/>
    </xf>
    <xf numFmtId="0" fontId="34" fillId="15" borderId="80" xfId="0" applyFont="1" applyFill="1" applyBorder="1" applyAlignment="1" applyProtection="1">
      <alignment vertical="center" wrapText="1"/>
      <protection locked="0"/>
    </xf>
    <xf numFmtId="0" fontId="34" fillId="22" borderId="79" xfId="0" applyFont="1" applyFill="1" applyBorder="1" applyAlignment="1">
      <alignment vertical="center" wrapText="1"/>
    </xf>
    <xf numFmtId="0" fontId="34" fillId="0" borderId="83" xfId="0" applyFont="1" applyBorder="1" applyAlignment="1" applyProtection="1">
      <alignment horizontal="center" vertical="center" textRotation="90"/>
      <protection hidden="1"/>
    </xf>
    <xf numFmtId="0" fontId="34" fillId="17" borderId="36" xfId="0" applyFont="1" applyFill="1" applyBorder="1" applyAlignment="1" applyProtection="1">
      <alignment horizontal="center" vertical="center" textRotation="90"/>
      <protection locked="0"/>
    </xf>
    <xf numFmtId="0" fontId="34" fillId="17" borderId="86" xfId="0" applyFont="1" applyFill="1" applyBorder="1" applyAlignment="1" applyProtection="1">
      <alignment horizontal="center" vertical="center" textRotation="90"/>
      <protection locked="0"/>
    </xf>
    <xf numFmtId="0" fontId="34" fillId="0" borderId="34" xfId="0" applyFont="1" applyBorder="1" applyAlignment="1" applyProtection="1">
      <alignment horizontal="center" vertical="center" textRotation="90"/>
      <protection hidden="1"/>
    </xf>
    <xf numFmtId="0" fontId="61" fillId="17" borderId="59" xfId="0" applyFont="1" applyFill="1" applyBorder="1" applyAlignment="1" applyProtection="1">
      <alignment horizontal="justify" vertical="top" wrapText="1"/>
      <protection locked="0"/>
    </xf>
    <xf numFmtId="0" fontId="34" fillId="0" borderId="47" xfId="0" applyFont="1" applyBorder="1" applyAlignment="1" applyProtection="1">
      <alignment horizontal="center" vertical="top" textRotation="90"/>
      <protection hidden="1"/>
    </xf>
    <xf numFmtId="0" fontId="34" fillId="17" borderId="36" xfId="0" applyFont="1" applyFill="1" applyBorder="1" applyAlignment="1" applyProtection="1">
      <alignment horizontal="center" vertical="top" textRotation="90"/>
      <protection locked="0"/>
    </xf>
    <xf numFmtId="0" fontId="34" fillId="17" borderId="86" xfId="0" applyFont="1" applyFill="1" applyBorder="1" applyAlignment="1" applyProtection="1">
      <alignment horizontal="center" vertical="top" textRotation="90"/>
      <protection locked="0"/>
    </xf>
    <xf numFmtId="0" fontId="61" fillId="15" borderId="80" xfId="0" applyFont="1" applyFill="1" applyBorder="1" applyAlignment="1">
      <alignment vertical="center" wrapText="1"/>
    </xf>
    <xf numFmtId="0" fontId="61" fillId="17" borderId="33" xfId="0" applyFont="1" applyFill="1" applyBorder="1" applyAlignment="1" applyProtection="1">
      <alignment horizontal="justify" vertical="top" wrapText="1"/>
      <protection locked="0"/>
    </xf>
    <xf numFmtId="0" fontId="61" fillId="15" borderId="80" xfId="0" applyFont="1" applyFill="1" applyBorder="1" applyAlignment="1">
      <alignment vertical="top" wrapText="1"/>
    </xf>
    <xf numFmtId="14" fontId="34" fillId="2" borderId="19" xfId="0" applyNumberFormat="1" applyFont="1" applyFill="1" applyBorder="1" applyAlignment="1" applyProtection="1">
      <alignment vertical="center" wrapText="1"/>
      <protection locked="0"/>
    </xf>
    <xf numFmtId="0" fontId="34" fillId="0" borderId="83" xfId="0" applyFont="1" applyBorder="1" applyAlignment="1" applyProtection="1">
      <alignment horizontal="center" vertical="top" textRotation="90"/>
      <protection hidden="1"/>
    </xf>
    <xf numFmtId="0" fontId="34" fillId="0" borderId="84"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top" textRotation="90"/>
      <protection locked="0"/>
    </xf>
    <xf numFmtId="0" fontId="34" fillId="17" borderId="63" xfId="0" applyFont="1" applyFill="1" applyBorder="1" applyAlignment="1" applyProtection="1">
      <alignment horizontal="center" vertical="top" textRotation="90"/>
      <protection locked="0"/>
    </xf>
    <xf numFmtId="0" fontId="34" fillId="0" borderId="47" xfId="0" applyFont="1" applyBorder="1" applyAlignment="1" applyProtection="1">
      <alignment horizontal="center" vertical="center" textRotation="90"/>
      <protection hidden="1"/>
    </xf>
    <xf numFmtId="0" fontId="61" fillId="15" borderId="59" xfId="0" applyFont="1" applyFill="1" applyBorder="1" applyAlignment="1" applyProtection="1">
      <alignment horizontal="center" vertical="center" wrapText="1"/>
      <protection locked="0"/>
    </xf>
    <xf numFmtId="14" fontId="61" fillId="15" borderId="76" xfId="0" applyNumberFormat="1" applyFont="1" applyFill="1" applyBorder="1" applyAlignment="1" applyProtection="1">
      <alignment horizontal="center" vertical="center" wrapText="1"/>
      <protection locked="0"/>
    </xf>
    <xf numFmtId="0" fontId="34" fillId="17" borderId="89" xfId="0" applyFont="1" applyFill="1" applyBorder="1" applyAlignment="1" applyProtection="1">
      <alignment horizontal="justify" vertical="center" wrapText="1"/>
      <protection locked="0"/>
    </xf>
    <xf numFmtId="0" fontId="34" fillId="0" borderId="43" xfId="0" applyFont="1" applyBorder="1" applyAlignment="1" applyProtection="1">
      <alignment horizontal="center" vertical="center" textRotation="90"/>
      <protection hidden="1"/>
    </xf>
    <xf numFmtId="0" fontId="34" fillId="17" borderId="56" xfId="0" applyFont="1" applyFill="1" applyBorder="1" applyAlignment="1" applyProtection="1">
      <alignment horizontal="center" vertical="center" textRotation="90"/>
      <protection locked="0"/>
    </xf>
    <xf numFmtId="0" fontId="34" fillId="17" borderId="63" xfId="0" applyFont="1" applyFill="1" applyBorder="1" applyAlignment="1" applyProtection="1">
      <alignment horizontal="center" vertical="center" textRotation="90"/>
      <protection locked="0"/>
    </xf>
    <xf numFmtId="0" fontId="34" fillId="0" borderId="54" xfId="0" applyFont="1" applyBorder="1" applyAlignment="1" applyProtection="1">
      <alignment horizontal="center" vertical="center" textRotation="90"/>
      <protection hidden="1"/>
    </xf>
    <xf numFmtId="0" fontId="34" fillId="0" borderId="33" xfId="0" applyFont="1" applyBorder="1" applyAlignment="1" applyProtection="1">
      <alignment horizontal="center" vertical="center" textRotation="90"/>
      <protection hidden="1"/>
    </xf>
    <xf numFmtId="0" fontId="34" fillId="0" borderId="0" xfId="0" applyFont="1" applyAlignment="1">
      <alignment horizontal="center"/>
    </xf>
    <xf numFmtId="0" fontId="34" fillId="0" borderId="0" xfId="0" applyFont="1"/>
    <xf numFmtId="0" fontId="34" fillId="0" borderId="0" xfId="0" applyFont="1" applyAlignment="1" applyProtection="1">
      <alignment horizontal="center" vertical="center"/>
      <protection locked="0"/>
    </xf>
    <xf numFmtId="0" fontId="34" fillId="0" borderId="0" xfId="0" applyFont="1" applyProtection="1">
      <protection locked="0"/>
    </xf>
    <xf numFmtId="0" fontId="34" fillId="0" borderId="0" xfId="0" applyFont="1" applyAlignment="1" applyProtection="1">
      <alignment vertical="center" textRotation="90"/>
      <protection locked="0"/>
    </xf>
    <xf numFmtId="0" fontId="61" fillId="15" borderId="80" xfId="0" applyFont="1" applyFill="1" applyBorder="1" applyAlignment="1" applyProtection="1">
      <alignment horizontal="center" vertical="center" wrapText="1"/>
      <protection locked="0"/>
    </xf>
    <xf numFmtId="0" fontId="61" fillId="15" borderId="60" xfId="0" applyFont="1" applyFill="1" applyBorder="1" applyAlignment="1" applyProtection="1">
      <alignment horizontal="center" vertical="center" wrapText="1"/>
      <protection locked="0"/>
    </xf>
    <xf numFmtId="0" fontId="34" fillId="0" borderId="65" xfId="0" applyFont="1" applyBorder="1" applyAlignment="1">
      <alignment horizontal="center" vertical="center" wrapText="1"/>
    </xf>
    <xf numFmtId="0" fontId="34" fillId="0" borderId="68" xfId="0" applyFont="1" applyBorder="1" applyAlignment="1">
      <alignment horizontal="center" vertical="center" wrapText="1"/>
    </xf>
    <xf numFmtId="0" fontId="37" fillId="0" borderId="65" xfId="0" applyFont="1" applyBorder="1" applyAlignment="1">
      <alignment horizontal="center" vertical="center" wrapText="1"/>
    </xf>
    <xf numFmtId="0" fontId="37" fillId="0" borderId="67" xfId="0" applyFont="1" applyBorder="1" applyAlignment="1">
      <alignment horizontal="center" vertical="center" wrapText="1"/>
    </xf>
    <xf numFmtId="0" fontId="37" fillId="0" borderId="68"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60" xfId="0" applyFont="1" applyBorder="1" applyAlignment="1">
      <alignment horizontal="center" vertical="center" wrapText="1"/>
    </xf>
    <xf numFmtId="0" fontId="37" fillId="0" borderId="59" xfId="0" applyFont="1" applyBorder="1" applyAlignment="1">
      <alignment horizontal="center" vertical="center"/>
    </xf>
    <xf numFmtId="0" fontId="37" fillId="0" borderId="64" xfId="0" applyFont="1" applyBorder="1" applyAlignment="1">
      <alignment horizontal="center" vertical="center"/>
    </xf>
    <xf numFmtId="0" fontId="37" fillId="0" borderId="60" xfId="0" applyFont="1" applyBorder="1" applyAlignment="1">
      <alignment horizontal="center" vertical="center"/>
    </xf>
    <xf numFmtId="0" fontId="34" fillId="2" borderId="65"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2" borderId="59" xfId="0" applyFont="1" applyFill="1" applyBorder="1" applyAlignment="1">
      <alignment horizontal="center" vertical="center"/>
    </xf>
    <xf numFmtId="0" fontId="34" fillId="2" borderId="60" xfId="0" applyFont="1" applyFill="1" applyBorder="1" applyAlignment="1">
      <alignment horizontal="center" vertical="center"/>
    </xf>
    <xf numFmtId="0" fontId="37" fillId="2" borderId="65" xfId="0" applyFont="1" applyFill="1" applyBorder="1" applyAlignment="1">
      <alignment horizontal="center" vertical="center" wrapText="1"/>
    </xf>
    <xf numFmtId="0" fontId="37" fillId="2" borderId="68"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37" fillId="2" borderId="60" xfId="0" applyFont="1" applyFill="1" applyBorder="1" applyAlignment="1">
      <alignment horizontal="center" vertical="center" wrapText="1"/>
    </xf>
    <xf numFmtId="0" fontId="37" fillId="2" borderId="59" xfId="0" applyFont="1" applyFill="1" applyBorder="1" applyAlignment="1">
      <alignment horizontal="center" vertical="center"/>
    </xf>
    <xf numFmtId="0" fontId="37" fillId="2" borderId="60" xfId="0" applyFont="1" applyFill="1" applyBorder="1" applyAlignment="1">
      <alignment horizontal="center" vertical="center"/>
    </xf>
    <xf numFmtId="0" fontId="34" fillId="0" borderId="59" xfId="0" applyFont="1" applyBorder="1" applyAlignment="1">
      <alignment horizontal="center" vertical="center"/>
    </xf>
    <xf numFmtId="0" fontId="34" fillId="0" borderId="60" xfId="0" applyFont="1" applyBorder="1" applyAlignment="1">
      <alignment horizontal="center" vertical="center"/>
    </xf>
    <xf numFmtId="0" fontId="34" fillId="0" borderId="67" xfId="0" applyFont="1" applyBorder="1" applyAlignment="1">
      <alignment horizontal="center" vertical="center" wrapText="1"/>
    </xf>
    <xf numFmtId="0" fontId="34" fillId="2" borderId="2" xfId="0" applyFont="1" applyFill="1" applyBorder="1" applyAlignment="1" applyProtection="1">
      <alignment horizontal="center"/>
      <protection locked="0"/>
    </xf>
    <xf numFmtId="0" fontId="34" fillId="2" borderId="9" xfId="0" applyFont="1" applyFill="1" applyBorder="1" applyAlignment="1" applyProtection="1">
      <alignment horizontal="center"/>
      <protection locked="0"/>
    </xf>
    <xf numFmtId="0" fontId="34" fillId="2" borderId="3" xfId="0" applyFont="1" applyFill="1" applyBorder="1" applyAlignment="1" applyProtection="1">
      <alignment horizontal="center"/>
      <protection locked="0"/>
    </xf>
    <xf numFmtId="0" fontId="34" fillId="2" borderId="4" xfId="0" applyFont="1" applyFill="1" applyBorder="1" applyAlignment="1" applyProtection="1">
      <alignment horizontal="center"/>
      <protection locked="0"/>
    </xf>
    <xf numFmtId="0" fontId="34" fillId="2" borderId="0" xfId="0" applyFont="1" applyFill="1" applyAlignment="1" applyProtection="1">
      <alignment horizontal="center"/>
      <protection locked="0"/>
    </xf>
    <xf numFmtId="0" fontId="34" fillId="2" borderId="5" xfId="0" applyFont="1" applyFill="1" applyBorder="1" applyAlignment="1" applyProtection="1">
      <alignment horizontal="center"/>
      <protection locked="0"/>
    </xf>
    <xf numFmtId="0" fontId="34" fillId="2" borderId="6" xfId="0" applyFont="1" applyFill="1" applyBorder="1" applyAlignment="1" applyProtection="1">
      <alignment horizontal="center"/>
      <protection locked="0"/>
    </xf>
    <xf numFmtId="0" fontId="34" fillId="2" borderId="8" xfId="0" applyFont="1" applyFill="1" applyBorder="1" applyAlignment="1" applyProtection="1">
      <alignment horizontal="center"/>
      <protection locked="0"/>
    </xf>
    <xf numFmtId="0" fontId="34" fillId="2" borderId="7" xfId="0" applyFont="1" applyFill="1" applyBorder="1" applyAlignment="1" applyProtection="1">
      <alignment horizontal="center"/>
      <protection locked="0"/>
    </xf>
    <xf numFmtId="0" fontId="63" fillId="2" borderId="2" xfId="0" applyFont="1" applyFill="1" applyBorder="1" applyAlignment="1" applyProtection="1">
      <alignment horizontal="center"/>
      <protection locked="0"/>
    </xf>
    <xf numFmtId="0" fontId="63" fillId="2" borderId="9" xfId="0" applyFont="1" applyFill="1" applyBorder="1" applyAlignment="1" applyProtection="1">
      <alignment horizontal="center"/>
      <protection locked="0"/>
    </xf>
    <xf numFmtId="0" fontId="63" fillId="2" borderId="6" xfId="0" applyFont="1" applyFill="1" applyBorder="1" applyAlignment="1" applyProtection="1">
      <alignment horizontal="center" vertical="center"/>
      <protection locked="0"/>
    </xf>
    <xf numFmtId="0" fontId="63" fillId="2" borderId="8" xfId="0" applyFont="1" applyFill="1" applyBorder="1" applyAlignment="1" applyProtection="1">
      <alignment horizontal="center" vertical="center"/>
      <protection locked="0"/>
    </xf>
    <xf numFmtId="0" fontId="51" fillId="2" borderId="20"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protection locked="0"/>
    </xf>
    <xf numFmtId="0" fontId="36" fillId="0" borderId="2" xfId="0" applyFont="1" applyBorder="1" applyAlignment="1">
      <alignment horizontal="right" vertical="center"/>
    </xf>
    <xf numFmtId="0" fontId="36" fillId="0" borderId="9" xfId="0" applyFont="1" applyBorder="1" applyAlignment="1">
      <alignment horizontal="right" vertical="center"/>
    </xf>
    <xf numFmtId="0" fontId="35" fillId="0" borderId="0" xfId="0" applyFont="1" applyAlignment="1" applyProtection="1">
      <alignment horizontal="center" vertical="center" wrapText="1"/>
      <protection locked="0"/>
    </xf>
    <xf numFmtId="0" fontId="63" fillId="14" borderId="20" xfId="0" applyFont="1" applyFill="1" applyBorder="1" applyAlignment="1">
      <alignment horizontal="center" vertical="center"/>
    </xf>
    <xf numFmtId="0" fontId="63" fillId="14" borderId="21" xfId="0" applyFont="1" applyFill="1" applyBorder="1" applyAlignment="1">
      <alignment horizontal="center" vertical="center"/>
    </xf>
    <xf numFmtId="0" fontId="63" fillId="14" borderId="32" xfId="0" applyFont="1" applyFill="1" applyBorder="1" applyAlignment="1">
      <alignment horizontal="center" vertical="center"/>
    </xf>
    <xf numFmtId="0" fontId="63" fillId="14" borderId="20" xfId="0" applyFont="1" applyFill="1" applyBorder="1" applyAlignment="1">
      <alignment horizontal="center" vertical="center" wrapText="1"/>
    </xf>
    <xf numFmtId="0" fontId="63" fillId="14" borderId="21" xfId="0" applyFont="1" applyFill="1" applyBorder="1" applyAlignment="1">
      <alignment horizontal="center" vertical="center" wrapText="1"/>
    </xf>
    <xf numFmtId="0" fontId="63" fillId="14" borderId="32" xfId="0" applyFont="1" applyFill="1" applyBorder="1" applyAlignment="1">
      <alignment horizontal="center" vertical="center" wrapText="1"/>
    </xf>
    <xf numFmtId="0" fontId="63" fillId="16" borderId="20" xfId="0" applyFont="1" applyFill="1" applyBorder="1" applyAlignment="1">
      <alignment horizontal="center" vertical="center"/>
    </xf>
    <xf numFmtId="0" fontId="63" fillId="16" borderId="21" xfId="0" applyFont="1" applyFill="1" applyBorder="1" applyAlignment="1">
      <alignment horizontal="center" vertical="center"/>
    </xf>
    <xf numFmtId="0" fontId="63" fillId="16" borderId="32" xfId="0" applyFont="1" applyFill="1" applyBorder="1" applyAlignment="1">
      <alignment horizontal="center" vertical="center"/>
    </xf>
    <xf numFmtId="0" fontId="36" fillId="0" borderId="9" xfId="0" applyFont="1" applyBorder="1" applyAlignment="1">
      <alignment horizontal="center" vertical="center"/>
    </xf>
    <xf numFmtId="0" fontId="36" fillId="0" borderId="3" xfId="0" applyFont="1" applyBorder="1" applyAlignment="1">
      <alignment horizontal="center" vertical="center"/>
    </xf>
    <xf numFmtId="0" fontId="36" fillId="14" borderId="20" xfId="0" applyFont="1" applyFill="1" applyBorder="1" applyAlignment="1">
      <alignment horizontal="center" vertical="center"/>
    </xf>
    <xf numFmtId="0" fontId="36" fillId="14" borderId="21" xfId="0" applyFont="1" applyFill="1" applyBorder="1" applyAlignment="1">
      <alignment horizontal="center" vertical="center"/>
    </xf>
    <xf numFmtId="0" fontId="36" fillId="0" borderId="6" xfId="0" applyFont="1" applyBorder="1" applyAlignment="1">
      <alignment horizontal="right" vertical="center"/>
    </xf>
    <xf numFmtId="0" fontId="36" fillId="0" borderId="8" xfId="0" applyFont="1" applyBorder="1" applyAlignment="1">
      <alignment horizontal="right" vertical="center"/>
    </xf>
    <xf numFmtId="0" fontId="36" fillId="0" borderId="8" xfId="0" applyFont="1" applyBorder="1" applyAlignment="1">
      <alignment horizontal="center" vertical="center"/>
    </xf>
    <xf numFmtId="0" fontId="36" fillId="0" borderId="7" xfId="0" applyFont="1" applyBorder="1" applyAlignment="1">
      <alignment horizontal="center" vertical="center"/>
    </xf>
    <xf numFmtId="0" fontId="36" fillId="0" borderId="4" xfId="0" applyFont="1" applyBorder="1" applyAlignment="1">
      <alignment horizontal="right" vertical="center"/>
    </xf>
    <xf numFmtId="0" fontId="36" fillId="0" borderId="0" xfId="0" applyFont="1" applyAlignment="1">
      <alignment horizontal="right" vertical="center"/>
    </xf>
    <xf numFmtId="0" fontId="36" fillId="0" borderId="0" xfId="0" applyFont="1" applyAlignment="1">
      <alignment horizontal="center" vertical="center"/>
    </xf>
    <xf numFmtId="0" fontId="36" fillId="0" borderId="5" xfId="0" applyFont="1" applyBorder="1" applyAlignment="1">
      <alignment horizontal="center" vertical="center"/>
    </xf>
    <xf numFmtId="0" fontId="34" fillId="2" borderId="67" xfId="0" applyFont="1" applyFill="1" applyBorder="1" applyAlignment="1">
      <alignment horizontal="center" vertical="center" wrapText="1"/>
    </xf>
    <xf numFmtId="0" fontId="34" fillId="2" borderId="64" xfId="0" applyFont="1" applyFill="1" applyBorder="1" applyAlignment="1">
      <alignment horizontal="center" vertical="center"/>
    </xf>
    <xf numFmtId="0" fontId="34" fillId="0" borderId="64" xfId="0" applyFont="1" applyBorder="1" applyAlignment="1">
      <alignment horizontal="center" vertical="center"/>
    </xf>
    <xf numFmtId="0" fontId="37" fillId="2" borderId="44" xfId="0" applyFont="1" applyFill="1" applyBorder="1" applyAlignment="1">
      <alignment horizontal="center" vertical="center" wrapText="1"/>
    </xf>
    <xf numFmtId="0" fontId="37" fillId="2" borderId="75" xfId="0" applyFont="1" applyFill="1" applyBorder="1" applyAlignment="1">
      <alignment horizontal="center" vertical="center" wrapText="1"/>
    </xf>
    <xf numFmtId="0" fontId="37" fillId="2" borderId="67" xfId="0" applyFont="1" applyFill="1" applyBorder="1" applyAlignment="1">
      <alignment horizontal="center" vertical="center" wrapText="1"/>
    </xf>
    <xf numFmtId="0" fontId="37" fillId="2" borderId="3"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37" fillId="2" borderId="64" xfId="0" applyFont="1" applyFill="1" applyBorder="1" applyAlignment="1">
      <alignment horizontal="center" vertical="center" wrapText="1"/>
    </xf>
    <xf numFmtId="0" fontId="37" fillId="2" borderId="76" xfId="0" applyFont="1" applyFill="1" applyBorder="1" applyAlignment="1">
      <alignment horizontal="center" vertical="center"/>
    </xf>
    <xf numFmtId="0" fontId="37" fillId="2" borderId="77" xfId="0" applyFont="1" applyFill="1" applyBorder="1" applyAlignment="1">
      <alignment horizontal="center" vertical="center"/>
    </xf>
    <xf numFmtId="0" fontId="36" fillId="8" borderId="72" xfId="0" applyFont="1" applyFill="1" applyBorder="1" applyAlignment="1">
      <alignment horizontal="center" vertical="center" textRotation="90" wrapText="1"/>
    </xf>
    <xf numFmtId="0" fontId="36" fillId="8" borderId="61" xfId="0" applyFont="1" applyFill="1" applyBorder="1" applyAlignment="1">
      <alignment horizontal="center" vertical="center" textRotation="90" wrapText="1"/>
    </xf>
    <xf numFmtId="0" fontId="34" fillId="2" borderId="59" xfId="0" applyFont="1" applyFill="1" applyBorder="1" applyAlignment="1">
      <alignment horizontal="justify" vertical="center" wrapText="1"/>
    </xf>
    <xf numFmtId="0" fontId="34" fillId="2" borderId="60" xfId="0" applyFont="1" applyFill="1" applyBorder="1" applyAlignment="1">
      <alignment horizontal="justify" vertical="center" wrapText="1"/>
    </xf>
    <xf numFmtId="0" fontId="34" fillId="0" borderId="5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60" xfId="0" applyFont="1" applyBorder="1" applyAlignment="1">
      <alignment horizontal="center" vertical="center" wrapText="1"/>
    </xf>
    <xf numFmtId="0" fontId="34" fillId="2" borderId="59" xfId="0" applyFont="1" applyFill="1" applyBorder="1" applyAlignment="1">
      <alignment horizontal="center" vertical="center" wrapText="1"/>
    </xf>
    <xf numFmtId="0" fontId="34" fillId="2" borderId="64"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4" fillId="0" borderId="59" xfId="0" applyFont="1" applyBorder="1" applyAlignment="1">
      <alignment horizontal="justify" vertical="center" wrapText="1"/>
    </xf>
    <xf numFmtId="0" fontId="34" fillId="0" borderId="60" xfId="0" applyFont="1" applyBorder="1" applyAlignment="1">
      <alignment horizontal="justify" vertical="center" wrapText="1"/>
    </xf>
    <xf numFmtId="0" fontId="34" fillId="0" borderId="64" xfId="0" applyFont="1" applyBorder="1" applyAlignment="1">
      <alignment horizontal="justify" vertical="center" wrapText="1"/>
    </xf>
    <xf numFmtId="0" fontId="34" fillId="2" borderId="64" xfId="0" applyFont="1" applyFill="1" applyBorder="1" applyAlignment="1">
      <alignment horizontal="justify" vertical="center" wrapText="1"/>
    </xf>
    <xf numFmtId="0" fontId="36" fillId="11" borderId="61" xfId="0" applyFont="1" applyFill="1" applyBorder="1" applyAlignment="1">
      <alignment horizontal="center" vertical="center" textRotation="90" wrapText="1"/>
    </xf>
    <xf numFmtId="0" fontId="34" fillId="12" borderId="61" xfId="0" applyFont="1" applyFill="1" applyBorder="1" applyAlignment="1">
      <alignment horizontal="center" vertical="center" textRotation="90"/>
    </xf>
    <xf numFmtId="0" fontId="34" fillId="17" borderId="3" xfId="0" applyFont="1" applyFill="1" applyBorder="1" applyAlignment="1" applyProtection="1">
      <alignment horizontal="center" vertical="center" textRotation="90"/>
      <protection locked="0"/>
    </xf>
    <xf numFmtId="0" fontId="34" fillId="17" borderId="5" xfId="0" applyFont="1" applyFill="1" applyBorder="1" applyAlignment="1" applyProtection="1">
      <alignment horizontal="center" vertical="center" textRotation="90"/>
      <protection locked="0"/>
    </xf>
    <xf numFmtId="0" fontId="34" fillId="22" borderId="66" xfId="0" applyFont="1" applyFill="1" applyBorder="1" applyAlignment="1">
      <alignment horizontal="center" vertical="center" wrapText="1"/>
    </xf>
    <xf numFmtId="0" fontId="34" fillId="22" borderId="79" xfId="0" applyFont="1" applyFill="1" applyBorder="1" applyAlignment="1">
      <alignment horizontal="center" vertical="center" wrapText="1"/>
    </xf>
    <xf numFmtId="0" fontId="34" fillId="22" borderId="78" xfId="0" applyFont="1" applyFill="1" applyBorder="1" applyAlignment="1">
      <alignment horizontal="center" vertical="center" wrapText="1"/>
    </xf>
    <xf numFmtId="0" fontId="34" fillId="0" borderId="64" xfId="0" applyFont="1" applyBorder="1" applyAlignment="1" applyProtection="1">
      <alignment horizontal="center" vertical="center" wrapText="1"/>
      <protection locked="0"/>
    </xf>
    <xf numFmtId="0" fontId="34" fillId="0" borderId="77" xfId="0" applyFont="1" applyBorder="1" applyAlignment="1" applyProtection="1">
      <alignment horizontal="center" vertical="center" wrapText="1"/>
      <protection locked="0"/>
    </xf>
    <xf numFmtId="0" fontId="34" fillId="0" borderId="77" xfId="0" applyFont="1" applyBorder="1" applyAlignment="1" applyProtection="1">
      <alignment horizontal="center" vertical="center"/>
      <protection locked="0"/>
    </xf>
    <xf numFmtId="0" fontId="36" fillId="11" borderId="72" xfId="0" applyFont="1" applyFill="1" applyBorder="1" applyAlignment="1">
      <alignment horizontal="center" vertical="center" textRotation="90" wrapText="1"/>
    </xf>
    <xf numFmtId="0" fontId="36" fillId="24" borderId="72" xfId="0" applyFont="1" applyFill="1" applyBorder="1" applyAlignment="1">
      <alignment horizontal="center" vertical="center" textRotation="90" wrapText="1"/>
    </xf>
    <xf numFmtId="0" fontId="36" fillId="24" borderId="61" xfId="0" applyFont="1" applyFill="1" applyBorder="1" applyAlignment="1">
      <alignment horizontal="center" vertical="center" textRotation="90" wrapText="1"/>
    </xf>
    <xf numFmtId="0" fontId="34" fillId="0" borderId="76" xfId="0" applyFont="1" applyBorder="1" applyAlignment="1">
      <alignment horizontal="center" vertical="center" wrapText="1"/>
    </xf>
    <xf numFmtId="0" fontId="34" fillId="0" borderId="77" xfId="0" applyFont="1" applyBorder="1" applyAlignment="1">
      <alignment horizontal="center" vertical="center" wrapText="1"/>
    </xf>
    <xf numFmtId="0" fontId="34" fillId="0" borderId="82" xfId="0" applyFont="1" applyBorder="1" applyAlignment="1">
      <alignment horizontal="center" vertical="center" wrapText="1"/>
    </xf>
    <xf numFmtId="0" fontId="34" fillId="0" borderId="44" xfId="0" applyFont="1" applyBorder="1" applyAlignment="1" applyProtection="1">
      <alignment horizontal="center" vertical="center" textRotation="90"/>
      <protection locked="0"/>
    </xf>
    <xf numFmtId="0" fontId="34" fillId="0" borderId="75" xfId="0" applyFont="1" applyBorder="1" applyAlignment="1" applyProtection="1">
      <alignment horizontal="center" vertical="center" textRotation="90"/>
      <protection locked="0"/>
    </xf>
    <xf numFmtId="0" fontId="34" fillId="20" borderId="65" xfId="0" applyFont="1" applyFill="1" applyBorder="1" applyAlignment="1">
      <alignment horizontal="center" vertical="center" wrapText="1"/>
    </xf>
    <xf numFmtId="0" fontId="34" fillId="20" borderId="67" xfId="0" applyFont="1" applyFill="1" applyBorder="1" applyAlignment="1">
      <alignment horizontal="center" vertical="center" wrapText="1"/>
    </xf>
    <xf numFmtId="0" fontId="34" fillId="20" borderId="68" xfId="0" applyFont="1" applyFill="1" applyBorder="1" applyAlignment="1">
      <alignment horizontal="center" vertical="center" wrapText="1"/>
    </xf>
    <xf numFmtId="0" fontId="34" fillId="0" borderId="65" xfId="0" applyFont="1" applyBorder="1" applyAlignment="1" applyProtection="1">
      <alignment horizontal="center" vertical="center" wrapText="1"/>
      <protection locked="0"/>
    </xf>
    <xf numFmtId="0" fontId="34" fillId="0" borderId="68" xfId="0" applyFont="1" applyBorder="1" applyAlignment="1" applyProtection="1">
      <alignment horizontal="center" vertical="center" wrapText="1"/>
      <protection locked="0"/>
    </xf>
    <xf numFmtId="0" fontId="34" fillId="0" borderId="66"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5" fillId="12" borderId="61" xfId="0" applyFont="1" applyFill="1" applyBorder="1" applyAlignment="1">
      <alignment horizontal="center" vertical="center" textRotation="90"/>
    </xf>
    <xf numFmtId="0" fontId="35" fillId="7" borderId="61" xfId="0" applyFont="1" applyFill="1" applyBorder="1" applyAlignment="1">
      <alignment horizontal="center" vertical="center" textRotation="90"/>
    </xf>
    <xf numFmtId="0" fontId="34" fillId="0" borderId="9" xfId="0" applyFont="1" applyBorder="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locked="0"/>
    </xf>
    <xf numFmtId="0" fontId="34" fillId="0" borderId="9" xfId="0" applyFont="1" applyBorder="1" applyAlignment="1" applyProtection="1">
      <alignment horizontal="center" vertical="center" textRotation="90"/>
      <protection hidden="1"/>
    </xf>
    <xf numFmtId="0" fontId="34" fillId="0" borderId="0" xfId="0" applyFont="1" applyAlignment="1" applyProtection="1">
      <alignment horizontal="center" vertical="center" textRotation="90"/>
      <protection hidden="1"/>
    </xf>
    <xf numFmtId="0" fontId="34" fillId="2" borderId="61" xfId="0" applyFont="1" applyFill="1" applyBorder="1" applyAlignment="1">
      <alignment horizontal="justify" vertical="center" wrapText="1"/>
    </xf>
    <xf numFmtId="0" fontId="34" fillId="0" borderId="61" xfId="0" applyFont="1" applyBorder="1" applyAlignment="1">
      <alignment vertical="center" wrapText="1"/>
    </xf>
    <xf numFmtId="0" fontId="35" fillId="23" borderId="61" xfId="0" applyFont="1" applyFill="1" applyBorder="1" applyAlignment="1">
      <alignment horizontal="center" vertical="center" textRotation="90" wrapText="1"/>
    </xf>
    <xf numFmtId="0" fontId="34" fillId="17" borderId="9" xfId="0" applyFont="1" applyFill="1" applyBorder="1" applyAlignment="1" applyProtection="1">
      <alignment horizontal="center" vertical="center" textRotation="90"/>
      <protection locked="0"/>
    </xf>
    <xf numFmtId="0" fontId="34" fillId="17" borderId="0" xfId="0" applyFont="1" applyFill="1" applyAlignment="1" applyProtection="1">
      <alignment horizontal="center" vertical="center" textRotation="90"/>
      <protection locked="0"/>
    </xf>
    <xf numFmtId="0" fontId="34" fillId="0" borderId="61" xfId="0" applyFont="1" applyBorder="1" applyAlignment="1" applyProtection="1">
      <alignment horizontal="justify" vertical="center" wrapText="1"/>
      <protection locked="0"/>
    </xf>
    <xf numFmtId="0" fontId="34" fillId="0" borderId="8" xfId="0" applyFont="1" applyBorder="1" applyAlignment="1" applyProtection="1">
      <alignment horizontal="center" vertical="center" textRotation="90"/>
      <protection hidden="1"/>
    </xf>
    <xf numFmtId="0" fontId="34" fillId="17" borderId="8" xfId="0" applyFont="1" applyFill="1" applyBorder="1" applyAlignment="1" applyProtection="1">
      <alignment horizontal="center" vertical="center" textRotation="90"/>
      <protection locked="0"/>
    </xf>
    <xf numFmtId="0" fontId="34" fillId="22" borderId="76" xfId="0" applyFont="1" applyFill="1" applyBorder="1" applyAlignment="1">
      <alignment horizontal="center" vertical="center" wrapText="1"/>
    </xf>
    <xf numFmtId="0" fontId="34" fillId="22" borderId="82" xfId="0" applyFont="1" applyFill="1" applyBorder="1" applyAlignment="1">
      <alignment horizontal="center" vertical="center" wrapText="1"/>
    </xf>
    <xf numFmtId="0" fontId="34" fillId="2" borderId="66" xfId="0" applyFont="1" applyFill="1" applyBorder="1" applyAlignment="1">
      <alignment horizontal="center" vertical="center" wrapText="1"/>
    </xf>
    <xf numFmtId="0" fontId="34" fillId="2" borderId="78" xfId="0" applyFont="1" applyFill="1" applyBorder="1" applyAlignment="1">
      <alignment horizontal="center" vertical="center" wrapText="1"/>
    </xf>
    <xf numFmtId="0" fontId="34" fillId="2" borderId="79" xfId="0" applyFont="1" applyFill="1" applyBorder="1" applyAlignment="1">
      <alignment horizontal="center" vertical="center" wrapText="1"/>
    </xf>
    <xf numFmtId="0" fontId="34" fillId="2" borderId="77" xfId="0" applyFont="1" applyFill="1" applyBorder="1" applyAlignment="1">
      <alignment horizontal="center" vertical="center" wrapText="1"/>
    </xf>
    <xf numFmtId="0" fontId="34" fillId="2" borderId="82" xfId="0" applyFont="1" applyFill="1" applyBorder="1" applyAlignment="1">
      <alignment horizontal="center" vertical="center" wrapText="1"/>
    </xf>
    <xf numFmtId="0" fontId="34" fillId="0" borderId="59"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7" fillId="2" borderId="84" xfId="0" applyFont="1" applyFill="1" applyBorder="1" applyAlignment="1">
      <alignment horizontal="center" vertical="center" wrapText="1"/>
    </xf>
    <xf numFmtId="0" fontId="61" fillId="15" borderId="64" xfId="0" applyFont="1" applyFill="1" applyBorder="1" applyAlignment="1" applyProtection="1">
      <alignment horizontal="center" vertical="center" wrapText="1"/>
      <protection locked="0"/>
    </xf>
    <xf numFmtId="0" fontId="34" fillId="17" borderId="7" xfId="0" applyFont="1" applyFill="1" applyBorder="1" applyAlignment="1" applyProtection="1">
      <alignment horizontal="center" vertical="center" textRotation="90"/>
      <protection locked="0"/>
    </xf>
    <xf numFmtId="0" fontId="34" fillId="6" borderId="61" xfId="0" applyFont="1" applyFill="1" applyBorder="1" applyAlignment="1">
      <alignment horizontal="center" vertical="center" textRotation="90"/>
    </xf>
    <xf numFmtId="0" fontId="34" fillId="6" borderId="3" xfId="0" applyFont="1" applyFill="1" applyBorder="1" applyAlignment="1">
      <alignment horizontal="center" vertical="center" textRotation="90"/>
    </xf>
    <xf numFmtId="0" fontId="34" fillId="6" borderId="7" xfId="0" applyFont="1" applyFill="1" applyBorder="1" applyAlignment="1">
      <alignment horizontal="center" vertical="center" textRotation="90"/>
    </xf>
    <xf numFmtId="0" fontId="35" fillId="23" borderId="69" xfId="0" applyFont="1" applyFill="1" applyBorder="1" applyAlignment="1">
      <alignment horizontal="center" vertical="center" textRotation="90" wrapText="1"/>
    </xf>
    <xf numFmtId="0" fontId="35" fillId="23" borderId="72" xfId="0" applyFont="1" applyFill="1" applyBorder="1" applyAlignment="1">
      <alignment horizontal="center" vertical="center" textRotation="90" wrapText="1"/>
    </xf>
    <xf numFmtId="0" fontId="36" fillId="10" borderId="61" xfId="0" applyFont="1" applyFill="1" applyBorder="1" applyAlignment="1">
      <alignment horizontal="center" vertical="center" textRotation="90" wrapText="1"/>
    </xf>
    <xf numFmtId="0" fontId="34" fillId="0" borderId="61" xfId="0" applyFont="1" applyBorder="1" applyAlignment="1">
      <alignment horizontal="justify" vertical="center" wrapText="1"/>
    </xf>
    <xf numFmtId="0" fontId="34" fillId="0" borderId="0" xfId="0" applyFont="1" applyAlignment="1" applyProtection="1">
      <alignment horizontal="center" vertical="center" textRotation="90"/>
      <protection locked="0"/>
    </xf>
    <xf numFmtId="0" fontId="35" fillId="6" borderId="67" xfId="0" applyFont="1" applyFill="1" applyBorder="1" applyAlignment="1">
      <alignment horizontal="center" vertical="center" textRotation="90"/>
    </xf>
    <xf numFmtId="0" fontId="36" fillId="10" borderId="70" xfId="0" applyFont="1" applyFill="1" applyBorder="1" applyAlignment="1">
      <alignment horizontal="center" vertical="center" textRotation="90" wrapText="1"/>
    </xf>
    <xf numFmtId="0" fontId="36" fillId="10" borderId="72" xfId="0" applyFont="1" applyFill="1" applyBorder="1" applyAlignment="1">
      <alignment horizontal="center" vertical="center" textRotation="90" wrapText="1"/>
    </xf>
    <xf numFmtId="0" fontId="35" fillId="7" borderId="70"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0" fontId="34" fillId="0" borderId="65" xfId="0" applyFont="1" applyBorder="1" applyAlignment="1">
      <alignment horizontal="center" vertical="center" textRotation="90" wrapText="1"/>
    </xf>
    <xf numFmtId="0" fontId="34" fillId="0" borderId="68" xfId="0" applyFont="1" applyBorder="1" applyAlignment="1">
      <alignment horizontal="center" vertical="center" textRotation="90" wrapText="1"/>
    </xf>
    <xf numFmtId="0" fontId="34" fillId="2" borderId="9" xfId="0" applyFont="1" applyFill="1" applyBorder="1" applyAlignment="1">
      <alignment horizontal="center" vertical="center" textRotation="90"/>
    </xf>
    <xf numFmtId="0" fontId="34" fillId="2" borderId="0" xfId="0" applyFont="1" applyFill="1" applyAlignment="1">
      <alignment horizontal="center" vertical="center" textRotation="90"/>
    </xf>
    <xf numFmtId="0" fontId="34" fillId="2" borderId="76" xfId="0" applyFont="1" applyFill="1" applyBorder="1" applyAlignment="1">
      <alignment horizontal="center" vertical="center" textRotation="90"/>
    </xf>
    <xf numFmtId="0" fontId="34" fillId="2" borderId="82" xfId="0" applyFont="1" applyFill="1" applyBorder="1" applyAlignment="1">
      <alignment horizontal="center" vertical="center" textRotation="90"/>
    </xf>
    <xf numFmtId="0" fontId="34" fillId="2" borderId="66" xfId="0" applyFont="1" applyFill="1" applyBorder="1" applyAlignment="1">
      <alignment horizontal="center" vertical="center" textRotation="90"/>
    </xf>
    <xf numFmtId="0" fontId="34" fillId="2" borderId="79" xfId="0" applyFont="1" applyFill="1" applyBorder="1" applyAlignment="1">
      <alignment horizontal="center" vertical="center" textRotation="90"/>
    </xf>
    <xf numFmtId="0" fontId="34" fillId="0" borderId="76" xfId="0" applyFont="1" applyBorder="1" applyAlignment="1" applyProtection="1">
      <alignment horizontal="center" vertical="center" wrapText="1"/>
      <protection locked="0"/>
    </xf>
    <xf numFmtId="0" fontId="34" fillId="0" borderId="82" xfId="0" applyFont="1" applyBorder="1" applyAlignment="1" applyProtection="1">
      <alignment horizontal="center" vertical="center" wrapText="1"/>
      <protection locked="0"/>
    </xf>
    <xf numFmtId="0" fontId="34" fillId="0" borderId="76" xfId="0" applyFont="1" applyBorder="1" applyAlignment="1" applyProtection="1">
      <alignment horizontal="justify" vertical="top" wrapText="1"/>
      <protection locked="0"/>
    </xf>
    <xf numFmtId="0" fontId="34" fillId="0" borderId="77" xfId="0" applyFont="1" applyBorder="1" applyAlignment="1" applyProtection="1">
      <alignment horizontal="justify" vertical="top" wrapText="1"/>
      <protection locked="0"/>
    </xf>
    <xf numFmtId="0" fontId="34" fillId="0" borderId="82" xfId="0" applyFont="1" applyBorder="1" applyAlignment="1" applyProtection="1">
      <alignment horizontal="justify" vertical="top" wrapText="1"/>
      <protection locked="0"/>
    </xf>
    <xf numFmtId="0" fontId="37" fillId="2" borderId="64" xfId="0" applyFont="1" applyFill="1" applyBorder="1" applyAlignment="1">
      <alignment horizontal="center" vertical="center"/>
    </xf>
    <xf numFmtId="0" fontId="34" fillId="0" borderId="44" xfId="0" applyFont="1" applyBorder="1" applyAlignment="1">
      <alignment horizontal="center" vertical="center" textRotation="90" wrapText="1"/>
    </xf>
    <xf numFmtId="0" fontId="34" fillId="0" borderId="84" xfId="0" applyFont="1" applyBorder="1" applyAlignment="1">
      <alignment horizontal="center" vertical="center" textRotation="90" wrapText="1"/>
    </xf>
    <xf numFmtId="0" fontId="34" fillId="22" borderId="59" xfId="0" applyFont="1" applyFill="1" applyBorder="1" applyAlignment="1">
      <alignment horizontal="center" vertical="center" wrapText="1"/>
    </xf>
    <xf numFmtId="0" fontId="34" fillId="22" borderId="64" xfId="0" applyFont="1" applyFill="1" applyBorder="1" applyAlignment="1">
      <alignment horizontal="center" vertical="center" wrapText="1"/>
    </xf>
    <xf numFmtId="0" fontId="61" fillId="20" borderId="59" xfId="0" applyFont="1" applyFill="1" applyBorder="1" applyAlignment="1">
      <alignment horizontal="justify" vertical="center" wrapText="1"/>
    </xf>
    <xf numFmtId="0" fontId="61" fillId="20" borderId="54" xfId="0" applyFont="1" applyFill="1" applyBorder="1" applyAlignment="1">
      <alignment horizontal="justify" vertical="center" wrapText="1"/>
    </xf>
    <xf numFmtId="0" fontId="61" fillId="20" borderId="59" xfId="0" applyFont="1" applyFill="1" applyBorder="1" applyAlignment="1">
      <alignment horizontal="center" vertical="center" wrapText="1"/>
    </xf>
    <xf numFmtId="0" fontId="61" fillId="20" borderId="54" xfId="0" applyFont="1" applyFill="1" applyBorder="1" applyAlignment="1">
      <alignment horizontal="center" vertical="center" wrapText="1"/>
    </xf>
    <xf numFmtId="0" fontId="35" fillId="7" borderId="69" xfId="0" applyFont="1" applyFill="1" applyBorder="1" applyAlignment="1">
      <alignment horizontal="center" vertical="center" textRotation="90"/>
    </xf>
    <xf numFmtId="0" fontId="34" fillId="0" borderId="75" xfId="0" applyFont="1" applyBorder="1" applyAlignment="1">
      <alignment horizontal="center" vertical="center" textRotation="90" wrapText="1"/>
    </xf>
    <xf numFmtId="0" fontId="34" fillId="22" borderId="87" xfId="0" applyFont="1" applyFill="1" applyBorder="1" applyAlignment="1">
      <alignment horizontal="center" vertical="center" wrapText="1"/>
    </xf>
    <xf numFmtId="0" fontId="35" fillId="6" borderId="61" xfId="0" applyFont="1" applyFill="1" applyBorder="1" applyAlignment="1">
      <alignment horizontal="center" vertical="center" textRotation="90"/>
    </xf>
    <xf numFmtId="0" fontId="34" fillId="6" borderId="69" xfId="0" applyFont="1" applyFill="1" applyBorder="1" applyAlignment="1" applyProtection="1">
      <alignment horizontal="center" vertical="center" textRotation="90"/>
      <protection locked="0"/>
    </xf>
    <xf numFmtId="0" fontId="34" fillId="6" borderId="72" xfId="0" applyFont="1" applyFill="1" applyBorder="1" applyAlignment="1" applyProtection="1">
      <alignment horizontal="center" vertical="center" textRotation="90"/>
      <protection locked="0"/>
    </xf>
    <xf numFmtId="14" fontId="34" fillId="0" borderId="65" xfId="0" applyNumberFormat="1" applyFont="1" applyBorder="1" applyAlignment="1" applyProtection="1">
      <alignment horizontal="center" vertical="center" wrapText="1"/>
      <protection locked="0"/>
    </xf>
    <xf numFmtId="14" fontId="34" fillId="0" borderId="68" xfId="0" applyNumberFormat="1" applyFont="1" applyBorder="1" applyAlignment="1" applyProtection="1">
      <alignment horizontal="center" vertical="center" wrapText="1"/>
      <protection locked="0"/>
    </xf>
    <xf numFmtId="14" fontId="34" fillId="0" borderId="66" xfId="0" applyNumberFormat="1" applyFont="1" applyBorder="1" applyAlignment="1" applyProtection="1">
      <alignment horizontal="center" vertical="center" wrapText="1"/>
      <protection locked="0"/>
    </xf>
    <xf numFmtId="14" fontId="34" fillId="0" borderId="79" xfId="0" applyNumberFormat="1" applyFont="1" applyBorder="1" applyAlignment="1" applyProtection="1">
      <alignment horizontal="center" vertical="center" wrapText="1"/>
      <protection locked="0"/>
    </xf>
    <xf numFmtId="0" fontId="34" fillId="0" borderId="82" xfId="0" applyFont="1" applyBorder="1" applyAlignment="1" applyProtection="1">
      <alignment horizontal="center" vertical="center"/>
      <protection locked="0"/>
    </xf>
    <xf numFmtId="0" fontId="61" fillId="15" borderId="59" xfId="0" applyFont="1" applyFill="1" applyBorder="1" applyAlignment="1" applyProtection="1">
      <alignment horizontal="justify" vertical="center" wrapText="1"/>
      <protection locked="0"/>
    </xf>
    <xf numFmtId="0" fontId="61" fillId="15" borderId="60" xfId="0" applyFont="1" applyFill="1" applyBorder="1" applyAlignment="1" applyProtection="1">
      <alignment horizontal="justify" vertical="center" wrapText="1"/>
      <protection locked="0"/>
    </xf>
    <xf numFmtId="0" fontId="35" fillId="12" borderId="69" xfId="0" applyFont="1" applyFill="1" applyBorder="1" applyAlignment="1">
      <alignment horizontal="center" vertical="center" textRotation="90"/>
    </xf>
    <xf numFmtId="0" fontId="35" fillId="12" borderId="72" xfId="0" applyFont="1" applyFill="1" applyBorder="1" applyAlignment="1">
      <alignment horizontal="center" vertical="center" textRotation="90"/>
    </xf>
    <xf numFmtId="0" fontId="34" fillId="2" borderId="66" xfId="0" applyFont="1" applyFill="1" applyBorder="1" applyAlignment="1" applyProtection="1">
      <alignment horizontal="center" vertical="center" wrapText="1"/>
      <protection locked="0"/>
    </xf>
    <xf numFmtId="0" fontId="34" fillId="2" borderId="79" xfId="0" applyFont="1" applyFill="1" applyBorder="1" applyAlignment="1" applyProtection="1">
      <alignment horizontal="center" vertical="center" wrapText="1"/>
      <protection locked="0"/>
    </xf>
    <xf numFmtId="14" fontId="61" fillId="15" borderId="59" xfId="0" applyNumberFormat="1" applyFont="1" applyFill="1" applyBorder="1" applyAlignment="1" applyProtection="1">
      <alignment horizontal="center" vertical="center" wrapText="1"/>
      <protection locked="0"/>
    </xf>
    <xf numFmtId="14" fontId="61" fillId="15" borderId="60" xfId="0" applyNumberFormat="1" applyFont="1" applyFill="1" applyBorder="1" applyAlignment="1" applyProtection="1">
      <alignment horizontal="center" vertical="center" wrapText="1"/>
      <protection locked="0"/>
    </xf>
    <xf numFmtId="14" fontId="34" fillId="2" borderId="66" xfId="0" applyNumberFormat="1" applyFont="1" applyFill="1" applyBorder="1" applyAlignment="1" applyProtection="1">
      <alignment horizontal="center" vertical="center" wrapText="1"/>
      <protection locked="0"/>
    </xf>
    <xf numFmtId="14" fontId="34" fillId="2" borderId="79" xfId="0" applyNumberFormat="1" applyFont="1" applyFill="1" applyBorder="1" applyAlignment="1" applyProtection="1">
      <alignment horizontal="center" vertical="center" wrapText="1"/>
      <protection locked="0"/>
    </xf>
    <xf numFmtId="0" fontId="37" fillId="2" borderId="69" xfId="0" applyFont="1" applyFill="1" applyBorder="1" applyAlignment="1">
      <alignment horizontal="center" vertical="center" wrapText="1"/>
    </xf>
    <xf numFmtId="0" fontId="37" fillId="2" borderId="72" xfId="0" applyFont="1" applyFill="1" applyBorder="1" applyAlignment="1">
      <alignment horizontal="center" vertical="center" wrapText="1"/>
    </xf>
    <xf numFmtId="0" fontId="37" fillId="2" borderId="70" xfId="0" applyFont="1" applyFill="1" applyBorder="1" applyAlignment="1">
      <alignment horizontal="center" vertical="center" wrapText="1"/>
    </xf>
    <xf numFmtId="0" fontId="36" fillId="10" borderId="69" xfId="0" applyFont="1" applyFill="1" applyBorder="1" applyAlignment="1">
      <alignment horizontal="center" vertical="center" textRotation="90" wrapText="1"/>
    </xf>
    <xf numFmtId="0" fontId="35" fillId="12" borderId="70" xfId="0" applyFont="1" applyFill="1" applyBorder="1" applyAlignment="1">
      <alignment horizontal="center" vertical="center" textRotation="90"/>
    </xf>
    <xf numFmtId="0" fontId="34" fillId="20" borderId="2" xfId="0" applyFont="1" applyFill="1" applyBorder="1" applyAlignment="1">
      <alignment horizontal="center" vertical="center" wrapText="1"/>
    </xf>
    <xf numFmtId="0" fontId="34" fillId="20" borderId="4" xfId="0" applyFont="1" applyFill="1" applyBorder="1" applyAlignment="1">
      <alignment horizontal="center" vertical="center" wrapText="1"/>
    </xf>
    <xf numFmtId="0" fontId="34" fillId="20" borderId="6" xfId="0" applyFont="1" applyFill="1" applyBorder="1" applyAlignment="1">
      <alignment horizontal="center" vertical="center" wrapText="1"/>
    </xf>
    <xf numFmtId="0" fontId="34" fillId="0" borderId="59" xfId="0" applyFont="1" applyBorder="1" applyAlignment="1" applyProtection="1">
      <alignment vertical="center" wrapText="1"/>
      <protection locked="0"/>
    </xf>
    <xf numFmtId="0" fontId="34" fillId="0" borderId="64" xfId="0" applyFont="1" applyBorder="1" applyAlignment="1" applyProtection="1">
      <alignment vertical="center" wrapText="1"/>
      <protection locked="0"/>
    </xf>
    <xf numFmtId="0" fontId="34" fillId="0" borderId="60" xfId="0" applyFont="1" applyBorder="1" applyAlignment="1" applyProtection="1">
      <alignment vertical="center" wrapText="1"/>
      <protection locked="0"/>
    </xf>
    <xf numFmtId="14" fontId="34" fillId="2" borderId="66" xfId="0" applyNumberFormat="1" applyFont="1" applyFill="1" applyBorder="1" applyAlignment="1" applyProtection="1">
      <alignment horizontal="center" vertical="top" wrapText="1"/>
      <protection locked="0"/>
    </xf>
    <xf numFmtId="14" fontId="34" fillId="2" borderId="78" xfId="0" applyNumberFormat="1" applyFont="1" applyFill="1" applyBorder="1" applyAlignment="1" applyProtection="1">
      <alignment horizontal="center" vertical="top" wrapText="1"/>
      <protection locked="0"/>
    </xf>
    <xf numFmtId="14" fontId="34" fillId="2" borderId="79" xfId="0" applyNumberFormat="1" applyFont="1" applyFill="1" applyBorder="1" applyAlignment="1" applyProtection="1">
      <alignment horizontal="center" vertical="top" wrapText="1"/>
      <protection locked="0"/>
    </xf>
    <xf numFmtId="0" fontId="34" fillId="22" borderId="77" xfId="0" applyFont="1" applyFill="1" applyBorder="1" applyAlignment="1">
      <alignment horizontal="center" vertical="center" wrapText="1"/>
    </xf>
    <xf numFmtId="0" fontId="34" fillId="0" borderId="48" xfId="0" applyFont="1" applyBorder="1" applyAlignment="1">
      <alignment horizontal="left" vertical="center" wrapText="1"/>
    </xf>
    <xf numFmtId="0" fontId="34" fillId="0" borderId="49" xfId="0" applyFont="1" applyBorder="1" applyAlignment="1">
      <alignment horizontal="left" vertical="center" wrapText="1"/>
    </xf>
    <xf numFmtId="0" fontId="34" fillId="0" borderId="52" xfId="0" applyFont="1" applyBorder="1" applyAlignment="1">
      <alignment horizontal="left" vertical="center" wrapText="1"/>
    </xf>
    <xf numFmtId="0" fontId="38" fillId="19" borderId="20" xfId="0" applyFont="1" applyFill="1" applyBorder="1" applyAlignment="1">
      <alignment horizontal="center" vertical="center" wrapText="1"/>
    </xf>
    <xf numFmtId="0" fontId="38" fillId="19" borderId="32" xfId="0" applyFont="1" applyFill="1" applyBorder="1" applyAlignment="1">
      <alignment horizontal="center" vertical="center" wrapText="1"/>
    </xf>
    <xf numFmtId="0" fontId="46" fillId="18" borderId="2" xfId="0" applyFont="1" applyFill="1" applyBorder="1" applyAlignment="1">
      <alignment horizontal="center" vertical="center" wrapText="1"/>
    </xf>
    <xf numFmtId="0" fontId="46" fillId="18" borderId="3" xfId="0" applyFont="1" applyFill="1" applyBorder="1" applyAlignment="1">
      <alignment horizontal="center" vertical="center" wrapText="1"/>
    </xf>
    <xf numFmtId="0" fontId="46" fillId="18" borderId="6" xfId="0" applyFont="1" applyFill="1" applyBorder="1" applyAlignment="1">
      <alignment horizontal="center" vertical="center" wrapText="1"/>
    </xf>
    <xf numFmtId="0" fontId="46" fillId="18" borderId="7" xfId="0" applyFont="1" applyFill="1" applyBorder="1" applyAlignment="1">
      <alignment horizontal="center"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5" fillId="18" borderId="45" xfId="0" applyFont="1" applyFill="1" applyBorder="1" applyAlignment="1">
      <alignment horizontal="center" vertical="center" wrapText="1"/>
    </xf>
    <xf numFmtId="0" fontId="45" fillId="18" borderId="71" xfId="0" applyFont="1" applyFill="1" applyBorder="1" applyAlignment="1">
      <alignment horizontal="center" vertical="center" wrapText="1"/>
    </xf>
    <xf numFmtId="0" fontId="37" fillId="0" borderId="62" xfId="0" applyFont="1" applyBorder="1" applyAlignment="1">
      <alignment horizontal="center" vertical="center" wrapText="1" readingOrder="1"/>
    </xf>
    <xf numFmtId="0" fontId="48" fillId="2" borderId="0" xfId="0" applyFont="1" applyFill="1" applyAlignment="1">
      <alignment horizontal="center" wrapText="1"/>
    </xf>
    <xf numFmtId="0" fontId="46" fillId="18" borderId="9" xfId="0" applyFont="1" applyFill="1" applyBorder="1" applyAlignment="1">
      <alignment horizontal="center" vertical="center" wrapText="1"/>
    </xf>
    <xf numFmtId="0" fontId="46" fillId="18" borderId="8" xfId="0" applyFont="1" applyFill="1" applyBorder="1" applyAlignment="1">
      <alignment horizontal="center" vertical="center" wrapText="1"/>
    </xf>
    <xf numFmtId="0" fontId="31" fillId="0" borderId="2" xfId="0" applyFont="1" applyBorder="1" applyAlignment="1">
      <alignment horizontal="center" vertical="center"/>
    </xf>
    <xf numFmtId="0" fontId="31" fillId="0" borderId="9" xfId="0" applyFont="1" applyBorder="1" applyAlignment="1">
      <alignment horizontal="center" vertical="center"/>
    </xf>
    <xf numFmtId="0" fontId="31" fillId="0" borderId="3" xfId="0" applyFont="1" applyBorder="1" applyAlignment="1">
      <alignment horizontal="center" vertical="center"/>
    </xf>
    <xf numFmtId="0" fontId="31" fillId="0" borderId="6" xfId="0" applyFont="1" applyBorder="1" applyAlignment="1">
      <alignment horizontal="center" vertical="center"/>
    </xf>
    <xf numFmtId="0" fontId="31" fillId="0" borderId="8" xfId="0" applyFont="1" applyBorder="1" applyAlignment="1">
      <alignment horizontal="center" vertical="center"/>
    </xf>
    <xf numFmtId="0" fontId="31" fillId="0" borderId="7" xfId="0" applyFont="1" applyBorder="1" applyAlignment="1">
      <alignment horizontal="center" vertical="center"/>
    </xf>
    <xf numFmtId="0" fontId="32" fillId="14" borderId="20" xfId="0" applyFont="1" applyFill="1" applyBorder="1" applyAlignment="1">
      <alignment horizontal="center" vertical="center"/>
    </xf>
    <xf numFmtId="0" fontId="32" fillId="14" borderId="21" xfId="0" applyFont="1" applyFill="1" applyBorder="1" applyAlignment="1">
      <alignment horizontal="center" vertical="center"/>
    </xf>
    <xf numFmtId="0" fontId="32" fillId="14" borderId="32" xfId="0" applyFont="1" applyFill="1" applyBorder="1" applyAlignment="1">
      <alignment horizontal="center" vertical="center"/>
    </xf>
    <xf numFmtId="0" fontId="33" fillId="2" borderId="0" xfId="0" applyFont="1" applyFill="1" applyAlignment="1">
      <alignment horizontal="left" vertical="center" wrapText="1"/>
    </xf>
    <xf numFmtId="0" fontId="36"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49" fillId="2" borderId="0" xfId="0" applyFont="1" applyFill="1" applyAlignment="1">
      <alignment horizontal="center" vertical="center" wrapText="1" readingOrder="1"/>
    </xf>
    <xf numFmtId="0" fontId="32" fillId="2" borderId="0" xfId="0" applyFont="1" applyFill="1" applyAlignment="1">
      <alignment horizontal="center" vertical="center"/>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58" fillId="0" borderId="4" xfId="4" applyBorder="1" applyAlignment="1">
      <alignment horizontal="left" vertical="center" wrapText="1"/>
    </xf>
    <xf numFmtId="0" fontId="58" fillId="0" borderId="0" xfId="4" applyBorder="1" applyAlignment="1">
      <alignment horizontal="left" vertical="center" wrapText="1"/>
    </xf>
    <xf numFmtId="0" fontId="58" fillId="0" borderId="6" xfId="4" applyBorder="1" applyAlignment="1">
      <alignment horizontal="left" vertical="center" wrapText="1"/>
    </xf>
    <xf numFmtId="0" fontId="58" fillId="0" borderId="8" xfId="4" applyBorder="1" applyAlignment="1">
      <alignment horizontal="left" vertical="center" wrapText="1"/>
    </xf>
    <xf numFmtId="0" fontId="6" fillId="2" borderId="8" xfId="0" applyFont="1" applyFill="1" applyBorder="1" applyAlignment="1">
      <alignment horizontal="left" vertical="top" wrapText="1"/>
    </xf>
    <xf numFmtId="0" fontId="45" fillId="18" borderId="2" xfId="0" applyFont="1" applyFill="1" applyBorder="1" applyAlignment="1">
      <alignment horizontal="center" vertical="center" wrapText="1"/>
    </xf>
    <xf numFmtId="0" fontId="45" fillId="18" borderId="9" xfId="0" applyFont="1" applyFill="1" applyBorder="1" applyAlignment="1">
      <alignment horizontal="center" vertical="center" wrapText="1"/>
    </xf>
    <xf numFmtId="0" fontId="45" fillId="18" borderId="3" xfId="0" applyFont="1" applyFill="1" applyBorder="1" applyAlignment="1">
      <alignment horizontal="center" vertical="center" wrapText="1"/>
    </xf>
    <xf numFmtId="0" fontId="45" fillId="18" borderId="4" xfId="0" applyFont="1" applyFill="1" applyBorder="1" applyAlignment="1">
      <alignment horizontal="center" vertical="center" wrapText="1"/>
    </xf>
    <xf numFmtId="0" fontId="45" fillId="18" borderId="0" xfId="0" applyFont="1" applyFill="1" applyAlignment="1">
      <alignment horizontal="center" vertical="center" wrapText="1"/>
    </xf>
    <xf numFmtId="0" fontId="45" fillId="18" borderId="5" xfId="0" applyFont="1" applyFill="1" applyBorder="1" applyAlignment="1">
      <alignment horizontal="center" vertical="center" wrapText="1"/>
    </xf>
    <xf numFmtId="0" fontId="45" fillId="18" borderId="6" xfId="0" applyFont="1" applyFill="1" applyBorder="1" applyAlignment="1">
      <alignment horizontal="center" vertical="center" wrapText="1"/>
    </xf>
    <xf numFmtId="0" fontId="45" fillId="18" borderId="8" xfId="0" applyFont="1" applyFill="1" applyBorder="1" applyAlignment="1">
      <alignment horizontal="center" vertical="center" wrapText="1"/>
    </xf>
    <xf numFmtId="0" fontId="45" fillId="18" borderId="7" xfId="0" applyFont="1" applyFill="1" applyBorder="1" applyAlignment="1">
      <alignment horizontal="center" vertical="center" wrapText="1"/>
    </xf>
    <xf numFmtId="0" fontId="34" fillId="0" borderId="45" xfId="0" applyFont="1" applyBorder="1" applyAlignment="1">
      <alignment horizontal="left" vertical="center" wrapText="1"/>
    </xf>
    <xf numFmtId="0" fontId="34" fillId="0" borderId="46" xfId="0" applyFont="1" applyBorder="1" applyAlignment="1">
      <alignment horizontal="left" vertical="center" wrapText="1"/>
    </xf>
    <xf numFmtId="0" fontId="34" fillId="0" borderId="71" xfId="0" applyFont="1" applyBorder="1" applyAlignment="1">
      <alignment horizontal="left" vertical="center" wrapText="1"/>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4" fillId="0" borderId="50" xfId="0" applyFont="1" applyBorder="1" applyAlignment="1">
      <alignment horizontal="left" vertical="center" wrapText="1"/>
    </xf>
    <xf numFmtId="0" fontId="34" fillId="0" borderId="42" xfId="0" applyFont="1" applyBorder="1" applyAlignment="1">
      <alignment horizontal="left" vertical="center" wrapText="1"/>
    </xf>
    <xf numFmtId="0" fontId="34" fillId="0" borderId="73" xfId="0" applyFont="1" applyBorder="1" applyAlignment="1">
      <alignment horizontal="left" vertical="center" wrapText="1"/>
    </xf>
    <xf numFmtId="0" fontId="51" fillId="19" borderId="20" xfId="0" applyFont="1" applyFill="1" applyBorder="1" applyAlignment="1">
      <alignment horizontal="center" vertical="center" wrapText="1"/>
    </xf>
    <xf numFmtId="0" fontId="51" fillId="19" borderId="21" xfId="0" applyFont="1" applyFill="1" applyBorder="1" applyAlignment="1">
      <alignment horizontal="center" vertical="center" wrapText="1"/>
    </xf>
    <xf numFmtId="0" fontId="51" fillId="19" borderId="32" xfId="0" applyFont="1" applyFill="1" applyBorder="1" applyAlignment="1">
      <alignment horizontal="center" vertical="center" wrapText="1"/>
    </xf>
    <xf numFmtId="0" fontId="47" fillId="19" borderId="20" xfId="0" applyFont="1" applyFill="1" applyBorder="1" applyAlignment="1">
      <alignment horizontal="center" vertical="center" wrapText="1"/>
    </xf>
    <xf numFmtId="0" fontId="47" fillId="19" borderId="21" xfId="0" applyFont="1" applyFill="1" applyBorder="1" applyAlignment="1">
      <alignment horizontal="center" vertical="center" wrapText="1"/>
    </xf>
    <xf numFmtId="0" fontId="47" fillId="19" borderId="32" xfId="0" applyFont="1" applyFill="1" applyBorder="1" applyAlignment="1">
      <alignment horizontal="center" vertical="center" wrapText="1"/>
    </xf>
    <xf numFmtId="0" fontId="54" fillId="2" borderId="2" xfId="0" applyFont="1" applyFill="1" applyBorder="1" applyAlignment="1">
      <alignment horizontal="center" vertical="center"/>
    </xf>
    <xf numFmtId="0" fontId="54" fillId="2" borderId="9" xfId="0" applyFont="1" applyFill="1" applyBorder="1" applyAlignment="1">
      <alignment horizontal="center" vertical="center"/>
    </xf>
    <xf numFmtId="0" fontId="54" fillId="2" borderId="3" xfId="0" applyFont="1" applyFill="1" applyBorder="1" applyAlignment="1">
      <alignment horizontal="center" vertical="center"/>
    </xf>
    <xf numFmtId="0" fontId="54" fillId="2" borderId="4" xfId="0" applyFont="1" applyFill="1" applyBorder="1" applyAlignment="1">
      <alignment horizontal="center" vertical="center"/>
    </xf>
    <xf numFmtId="0" fontId="54" fillId="2" borderId="0" xfId="0" applyFont="1" applyFill="1" applyAlignment="1">
      <alignment horizontal="center" vertical="center"/>
    </xf>
    <xf numFmtId="0" fontId="54" fillId="2" borderId="5" xfId="0" applyFont="1" applyFill="1" applyBorder="1" applyAlignment="1">
      <alignment horizontal="center" vertical="center"/>
    </xf>
    <xf numFmtId="0" fontId="54" fillId="2" borderId="6" xfId="0" applyFont="1" applyFill="1" applyBorder="1" applyAlignment="1">
      <alignment horizontal="center" vertical="center"/>
    </xf>
    <xf numFmtId="0" fontId="54" fillId="2" borderId="8" xfId="0" applyFont="1" applyFill="1" applyBorder="1" applyAlignment="1">
      <alignment horizontal="center" vertical="center"/>
    </xf>
    <xf numFmtId="0" fontId="54"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8" fillId="0" borderId="2"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9" fillId="9" borderId="0" xfId="0" applyFont="1" applyFill="1" applyAlignment="1">
      <alignment horizontal="center" vertical="center" wrapText="1" readingOrder="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8" fillId="0" borderId="9" xfId="0" applyFont="1" applyBorder="1" applyAlignment="1">
      <alignment horizontal="center" vertical="center" wrapText="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4"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5" fillId="0" borderId="0" xfId="0" applyFont="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4" xfId="0" applyFont="1" applyBorder="1" applyAlignment="1">
      <alignment horizontal="center" vertical="center" wrapText="1"/>
    </xf>
    <xf numFmtId="0" fontId="24" fillId="0" borderId="0" xfId="0" applyFont="1" applyAlignment="1">
      <alignment horizontal="center" vertical="center"/>
    </xf>
    <xf numFmtId="0" fontId="24" fillId="0" borderId="4"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4" fillId="0" borderId="3" xfId="0" applyFont="1" applyBorder="1" applyAlignment="1">
      <alignment horizontal="center" vertical="center"/>
    </xf>
    <xf numFmtId="0" fontId="24" fillId="0" borderId="5" xfId="0" applyFont="1" applyBorder="1" applyAlignment="1">
      <alignment horizontal="center" vertical="center"/>
    </xf>
    <xf numFmtId="0" fontId="24" fillId="0" borderId="7" xfId="0" applyFont="1" applyBorder="1" applyAlignment="1">
      <alignment horizontal="center" vertical="center"/>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4" fillId="0" borderId="9" xfId="0" applyFont="1" applyBorder="1" applyAlignment="1">
      <alignment horizontal="center" vertical="center" wrapText="1"/>
    </xf>
    <xf numFmtId="0" fontId="29" fillId="2" borderId="0" xfId="0" applyFont="1" applyFill="1" applyAlignment="1">
      <alignment vertical="center" wrapText="1"/>
    </xf>
    <xf numFmtId="0" fontId="52" fillId="4" borderId="35" xfId="0" applyFont="1" applyFill="1" applyBorder="1" applyAlignment="1">
      <alignment horizontal="center" vertical="center" wrapText="1" readingOrder="1"/>
    </xf>
    <xf numFmtId="0" fontId="52" fillId="4" borderId="38" xfId="0" applyFont="1" applyFill="1" applyBorder="1" applyAlignment="1">
      <alignment horizontal="center" vertical="center" wrapText="1" readingOrder="1"/>
    </xf>
    <xf numFmtId="0" fontId="52"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5" fillId="5" borderId="63" xfId="0" applyFont="1" applyFill="1" applyBorder="1" applyAlignment="1">
      <alignment horizontal="center" vertical="center" wrapText="1"/>
    </xf>
    <xf numFmtId="0" fontId="45" fillId="5" borderId="58" xfId="0" applyFont="1" applyFill="1" applyBorder="1" applyAlignment="1">
      <alignment horizontal="center" vertical="center" wrapText="1"/>
    </xf>
    <xf numFmtId="0" fontId="53" fillId="0" borderId="36" xfId="0" applyFont="1" applyBorder="1" applyAlignment="1">
      <alignment horizontal="center" vertical="center" wrapText="1"/>
    </xf>
    <xf numFmtId="0" fontId="53" fillId="0" borderId="33" xfId="0" applyFont="1" applyBorder="1" applyAlignment="1">
      <alignment horizontal="center" vertical="center" wrapText="1"/>
    </xf>
    <xf numFmtId="0" fontId="53"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31">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editAs="oneCell">
    <xdr:from>
      <xdr:col>0</xdr:col>
      <xdr:colOff>289891</xdr:colOff>
      <xdr:row>0</xdr:row>
      <xdr:rowOff>103533</xdr:rowOff>
    </xdr:from>
    <xdr:to>
      <xdr:col>2</xdr:col>
      <xdr:colOff>835360</xdr:colOff>
      <xdr:row>2</xdr:row>
      <xdr:rowOff>366802</xdr:rowOff>
    </xdr:to>
    <xdr:pic>
      <xdr:nvPicPr>
        <xdr:cNvPr id="8" name="Imagen 7">
          <a:extLst>
            <a:ext uri="{FF2B5EF4-FFF2-40B4-BE49-F238E27FC236}">
              <a16:creationId xmlns:a16="http://schemas.microsoft.com/office/drawing/2014/main" id="{AF7B9038-E761-4BCA-93CF-7A76126BD18B}"/>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7000" t="2958" r="39748" b="86902"/>
        <a:stretch/>
      </xdr:blipFill>
      <xdr:spPr bwMode="auto">
        <a:xfrm>
          <a:off x="289891" y="103533"/>
          <a:ext cx="2367643" cy="88446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ow r="9">
          <cell r="C9" t="str">
            <v>Oficina_Asesora_Jurídica</v>
          </cell>
        </row>
      </sheetData>
      <sheetData sheetId="1">
        <row r="2">
          <cell r="A2" t="str">
            <v>Estratégico</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AD4" t="str">
            <v>Cumplimiento</v>
          </cell>
          <cell r="AZ4" t="str">
            <v>Quincenalmente</v>
          </cell>
          <cell r="BD4" t="str">
            <v>No es un Control</v>
          </cell>
          <cell r="BG4" t="str">
            <v>No existe</v>
          </cell>
        </row>
        <row r="5">
          <cell r="A5" t="str">
            <v>Evaluación</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14">
      <pivotArea type="all" dataOnly="0" outline="0" fieldPosition="0"/>
    </format>
    <format dxfId="13">
      <pivotArea field="0" type="button" dataOnly="0" labelOnly="1" outline="0" axis="axisRow" fieldPosition="0"/>
    </format>
    <format dxfId="12">
      <pivotArea field="1" type="button" dataOnly="0" labelOnly="1" outline="0" axis="axisRow" fieldPosition="1"/>
    </format>
    <format dxfId="11">
      <pivotArea dataOnly="0" labelOnly="1" outline="0" fieldPosition="0">
        <references count="1">
          <reference field="0" count="0"/>
        </references>
      </pivotArea>
    </format>
    <format dxfId="10">
      <pivotArea dataOnly="0" labelOnly="1" outline="0" fieldPosition="0">
        <references count="2">
          <reference field="0" count="1" selected="0">
            <x v="0"/>
          </reference>
          <reference field="1" count="5">
            <x v="0"/>
            <x v="8"/>
            <x v="9"/>
            <x v="10"/>
            <x v="11"/>
          </reference>
        </references>
      </pivotArea>
    </format>
    <format dxfId="9">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30" dataDxfId="29" tableBorderDxfId="28">
  <autoFilter ref="D3:D21" xr:uid="{00000000-0009-0000-0100-000008000000}"/>
  <tableColumns count="1">
    <tableColumn id="2" xr3:uid="{00000000-0010-0000-0000-000002000000}" name="Columna1"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6" dataDxfId="25">
  <autoFilter ref="F3:F9" xr:uid="{00000000-0009-0000-0100-000009000000}"/>
  <tableColumns count="1">
    <tableColumn id="1" xr3:uid="{00000000-0010-0000-0100-000001000000}" name="MISIONAL" dataDxfId="2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23" dataDxfId="22">
  <autoFilter ref="H3:H10" xr:uid="{00000000-0009-0000-0100-00000A000000}"/>
  <tableColumns count="1">
    <tableColumn id="1" xr3:uid="{00000000-0010-0000-0200-000001000000}" name="APOYO" dataDxfId="2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20" dataDxfId="19">
  <autoFilter ref="J3:J5" xr:uid="{00000000-0009-0000-0100-00000C000000}"/>
  <tableColumns count="1">
    <tableColumn id="1" xr3:uid="{00000000-0010-0000-0300-000001000000}" name="EVALUACION" dataDxfId="1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7" dataDxfId="16">
  <autoFilter ref="B3:B7" xr:uid="{00000000-0009-0000-0100-00000E000000}"/>
  <tableColumns count="1">
    <tableColumn id="1" xr3:uid="{00000000-0010-0000-0400-000001000000}" name="PROCESO" dataDxfId="1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8" dataDxfId="7">
  <autoFilter ref="B220:C235" xr:uid="{00000000-0009-0000-0100-000001000000}"/>
  <tableColumns count="2">
    <tableColumn id="1" xr3:uid="{00000000-0010-0000-0500-000001000000}" name="Criterios" dataDxfId="6"/>
    <tableColumn id="2" xr3:uid="{00000000-0010-0000-0500-000002000000}" name="Subcriterios" dataDxfId="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44140625" defaultRowHeight="14.4" x14ac:dyDescent="0.3"/>
  <sheetData>
    <row r="2" spans="2:7" x14ac:dyDescent="0.3">
      <c r="B2" t="s">
        <v>0</v>
      </c>
      <c r="E2" t="s">
        <v>1</v>
      </c>
    </row>
    <row r="3" spans="2:7" x14ac:dyDescent="0.3">
      <c r="B3" t="s">
        <v>2</v>
      </c>
      <c r="E3" t="s">
        <v>3</v>
      </c>
    </row>
    <row r="4" spans="2:7" x14ac:dyDescent="0.3">
      <c r="B4" t="s">
        <v>4</v>
      </c>
      <c r="E4" t="s">
        <v>5</v>
      </c>
    </row>
    <row r="5" spans="2:7" x14ac:dyDescent="0.3">
      <c r="B5" t="s">
        <v>6</v>
      </c>
    </row>
    <row r="8" spans="2:7" x14ac:dyDescent="0.3">
      <c r="B8" t="s">
        <v>7</v>
      </c>
    </row>
    <row r="9" spans="2:7" x14ac:dyDescent="0.3">
      <c r="B9" t="s">
        <v>8</v>
      </c>
    </row>
    <row r="10" spans="2:7" x14ac:dyDescent="0.3">
      <c r="B10" t="s">
        <v>9</v>
      </c>
    </row>
    <row r="13" spans="2:7" x14ac:dyDescent="0.3">
      <c r="B13" t="s">
        <v>10</v>
      </c>
      <c r="G13" t="s">
        <v>11</v>
      </c>
    </row>
    <row r="14" spans="2:7" x14ac:dyDescent="0.3">
      <c r="B14" t="s">
        <v>12</v>
      </c>
      <c r="G14" t="s">
        <v>13</v>
      </c>
    </row>
    <row r="15" spans="2:7" x14ac:dyDescent="0.3">
      <c r="B15" t="s">
        <v>14</v>
      </c>
      <c r="G15" t="s">
        <v>15</v>
      </c>
    </row>
    <row r="16" spans="2:7" x14ac:dyDescent="0.3">
      <c r="B16" t="s">
        <v>16</v>
      </c>
      <c r="G16" t="s">
        <v>17</v>
      </c>
    </row>
    <row r="17" spans="2:7" x14ac:dyDescent="0.3">
      <c r="B17" t="s">
        <v>18</v>
      </c>
      <c r="G17" t="s">
        <v>19</v>
      </c>
    </row>
    <row r="18" spans="2:7" x14ac:dyDescent="0.3">
      <c r="B18" t="s">
        <v>20</v>
      </c>
    </row>
    <row r="19" spans="2:7" x14ac:dyDescent="0.3">
      <c r="B19" t="s">
        <v>21</v>
      </c>
    </row>
    <row r="20" spans="2:7" x14ac:dyDescent="0.3">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44140625" defaultRowHeight="13.8" x14ac:dyDescent="0.3"/>
  <cols>
    <col min="1" max="1" width="32.88671875" style="1" customWidth="1"/>
    <col min="2" max="2" width="32.88671875" style="62" customWidth="1"/>
    <col min="3" max="3" width="2.44140625" style="62" customWidth="1"/>
    <col min="4" max="4" width="11.44140625" style="62"/>
    <col min="5" max="5" width="4.44140625" style="62" customWidth="1"/>
    <col min="6" max="6" width="11.44140625" style="62"/>
    <col min="7" max="7" width="3.88671875" style="62" customWidth="1"/>
    <col min="8" max="8" width="11.44140625" style="62"/>
    <col min="9" max="9" width="4.33203125" style="62" customWidth="1"/>
    <col min="10" max="10" width="13.44140625" style="62" customWidth="1"/>
    <col min="11" max="11" width="3.109375" style="62" customWidth="1"/>
    <col min="12" max="12" width="11.44140625" style="62"/>
    <col min="13" max="13" width="55.33203125" style="62" customWidth="1"/>
    <col min="14" max="16384" width="11.44140625" style="1"/>
  </cols>
  <sheetData>
    <row r="3" spans="1:27" ht="134.4" x14ac:dyDescent="0.3">
      <c r="A3" s="60" t="s">
        <v>23</v>
      </c>
      <c r="B3" s="61" t="s">
        <v>24</v>
      </c>
      <c r="C3" s="61"/>
      <c r="D3" s="62" t="s">
        <v>25</v>
      </c>
      <c r="F3" s="62" t="s">
        <v>26</v>
      </c>
      <c r="H3" s="62" t="s">
        <v>27</v>
      </c>
      <c r="J3" s="62" t="s">
        <v>28</v>
      </c>
      <c r="L3" s="63" t="s">
        <v>29</v>
      </c>
      <c r="M3" s="63" t="s">
        <v>30</v>
      </c>
      <c r="P3" s="104" t="s">
        <v>31</v>
      </c>
      <c r="Q3" s="104" t="s">
        <v>32</v>
      </c>
      <c r="R3" s="104" t="s">
        <v>33</v>
      </c>
      <c r="S3" s="104" t="s">
        <v>34</v>
      </c>
      <c r="T3" s="104" t="s">
        <v>35</v>
      </c>
      <c r="U3" s="104" t="s">
        <v>36</v>
      </c>
      <c r="V3" s="104" t="s">
        <v>37</v>
      </c>
      <c r="W3" s="104" t="s">
        <v>38</v>
      </c>
      <c r="X3" s="104" t="s">
        <v>39</v>
      </c>
      <c r="Y3" s="104" t="s">
        <v>40</v>
      </c>
      <c r="Z3" s="104" t="s">
        <v>41</v>
      </c>
      <c r="AA3" s="104" t="s">
        <v>42</v>
      </c>
    </row>
    <row r="4" spans="1:27" ht="100.8" x14ac:dyDescent="0.3">
      <c r="A4" s="60" t="s">
        <v>43</v>
      </c>
      <c r="B4" s="64" t="s">
        <v>44</v>
      </c>
      <c r="C4" s="64"/>
      <c r="D4" s="64" t="s">
        <v>45</v>
      </c>
      <c r="E4" s="64"/>
      <c r="F4" s="113"/>
      <c r="G4" s="64"/>
      <c r="H4" s="113"/>
      <c r="I4" s="64"/>
      <c r="J4" s="113"/>
      <c r="K4" s="64"/>
      <c r="L4" s="64" t="s">
        <v>45</v>
      </c>
      <c r="M4" s="65" t="s">
        <v>46</v>
      </c>
      <c r="N4" s="1" t="s">
        <v>47</v>
      </c>
      <c r="P4" s="86" t="s">
        <v>32</v>
      </c>
      <c r="Q4" s="86" t="s">
        <v>48</v>
      </c>
      <c r="R4" s="86" t="s">
        <v>49</v>
      </c>
      <c r="S4" s="86" t="s">
        <v>50</v>
      </c>
      <c r="T4" s="86" t="s">
        <v>51</v>
      </c>
      <c r="U4" s="86" t="s">
        <v>52</v>
      </c>
      <c r="V4" s="86" t="s">
        <v>53</v>
      </c>
      <c r="W4" s="86" t="s">
        <v>54</v>
      </c>
      <c r="X4" s="86" t="s">
        <v>55</v>
      </c>
      <c r="Y4" s="86" t="s">
        <v>55</v>
      </c>
      <c r="Z4" s="86" t="s">
        <v>55</v>
      </c>
      <c r="AA4" s="86" t="s">
        <v>55</v>
      </c>
    </row>
    <row r="5" spans="1:27" ht="67.2" x14ac:dyDescent="0.3">
      <c r="A5" s="60" t="s">
        <v>56</v>
      </c>
      <c r="B5" s="64" t="s">
        <v>57</v>
      </c>
      <c r="C5" s="64"/>
      <c r="D5" s="64" t="s">
        <v>58</v>
      </c>
      <c r="E5" s="64"/>
      <c r="F5" s="113"/>
      <c r="G5" s="64"/>
      <c r="H5" s="113"/>
      <c r="I5" s="64"/>
      <c r="J5" s="113"/>
      <c r="K5" s="64"/>
      <c r="L5" s="64" t="s">
        <v>58</v>
      </c>
      <c r="M5" s="64" t="s">
        <v>59</v>
      </c>
      <c r="N5" s="1" t="s">
        <v>60</v>
      </c>
      <c r="P5" s="86" t="s">
        <v>41</v>
      </c>
      <c r="Q5" s="86" t="s">
        <v>61</v>
      </c>
      <c r="R5" s="86" t="s">
        <v>62</v>
      </c>
      <c r="S5" s="86" t="s">
        <v>63</v>
      </c>
      <c r="T5" s="86" t="s">
        <v>64</v>
      </c>
      <c r="U5" s="86" t="s">
        <v>65</v>
      </c>
      <c r="V5" s="86" t="s">
        <v>66</v>
      </c>
      <c r="W5" s="86" t="s">
        <v>67</v>
      </c>
      <c r="X5" s="86"/>
      <c r="Y5" s="86"/>
      <c r="Z5" s="86"/>
      <c r="AA5" s="86"/>
    </row>
    <row r="6" spans="1:27" ht="84" x14ac:dyDescent="0.3">
      <c r="A6" s="60" t="s">
        <v>68</v>
      </c>
      <c r="B6" s="64" t="s">
        <v>69</v>
      </c>
      <c r="C6" s="64"/>
      <c r="D6" s="64" t="s">
        <v>70</v>
      </c>
      <c r="E6" s="64"/>
      <c r="F6" s="113"/>
      <c r="G6" s="64"/>
      <c r="H6" s="113"/>
      <c r="I6" s="64"/>
      <c r="L6" s="64" t="s">
        <v>70</v>
      </c>
      <c r="M6" s="64" t="s">
        <v>71</v>
      </c>
      <c r="N6" s="1" t="s">
        <v>72</v>
      </c>
      <c r="P6" s="86" t="s">
        <v>42</v>
      </c>
      <c r="Q6" s="86"/>
      <c r="R6" s="86" t="s">
        <v>73</v>
      </c>
      <c r="S6" s="86" t="s">
        <v>74</v>
      </c>
      <c r="T6" s="86" t="s">
        <v>75</v>
      </c>
      <c r="U6" s="86" t="s">
        <v>76</v>
      </c>
      <c r="V6" s="86" t="s">
        <v>77</v>
      </c>
      <c r="W6" s="86" t="s">
        <v>78</v>
      </c>
      <c r="X6" s="86"/>
      <c r="Y6" s="86"/>
      <c r="Z6" s="86"/>
      <c r="AA6" s="86"/>
    </row>
    <row r="7" spans="1:27" ht="84" x14ac:dyDescent="0.3">
      <c r="A7" s="60" t="s">
        <v>79</v>
      </c>
      <c r="B7" s="64" t="s">
        <v>80</v>
      </c>
      <c r="C7" s="64"/>
      <c r="D7" s="64" t="s">
        <v>81</v>
      </c>
      <c r="E7" s="64"/>
      <c r="F7" s="113"/>
      <c r="G7" s="64"/>
      <c r="H7" s="113"/>
      <c r="I7" s="64"/>
      <c r="L7" s="64" t="s">
        <v>81</v>
      </c>
      <c r="M7" s="64" t="s">
        <v>82</v>
      </c>
      <c r="P7" s="86" t="s">
        <v>33</v>
      </c>
      <c r="Q7" s="86"/>
      <c r="R7" s="86"/>
      <c r="S7" s="86" t="s">
        <v>83</v>
      </c>
      <c r="T7" s="86" t="s">
        <v>84</v>
      </c>
      <c r="U7" s="86"/>
      <c r="V7" s="86" t="s">
        <v>85</v>
      </c>
      <c r="W7" s="86"/>
      <c r="X7" s="86"/>
      <c r="Y7" s="86"/>
      <c r="Z7" s="86"/>
      <c r="AA7" s="86"/>
    </row>
    <row r="8" spans="1:27" ht="50.4" x14ac:dyDescent="0.3">
      <c r="A8" s="2" t="s">
        <v>86</v>
      </c>
      <c r="B8" s="61"/>
      <c r="C8" s="61"/>
      <c r="D8" s="64" t="s">
        <v>87</v>
      </c>
      <c r="E8" s="64"/>
      <c r="F8" s="113"/>
      <c r="G8" s="64"/>
      <c r="H8" s="113"/>
      <c r="I8" s="64"/>
      <c r="L8" s="64" t="s">
        <v>87</v>
      </c>
      <c r="M8" s="64" t="s">
        <v>88</v>
      </c>
      <c r="P8" s="86" t="s">
        <v>40</v>
      </c>
      <c r="Q8" s="86"/>
      <c r="R8" s="86"/>
      <c r="S8" s="86" t="s">
        <v>89</v>
      </c>
      <c r="T8" s="86" t="s">
        <v>90</v>
      </c>
      <c r="U8" s="86"/>
      <c r="V8" s="86"/>
      <c r="W8" s="86"/>
      <c r="X8" s="86"/>
      <c r="Y8" s="86"/>
      <c r="Z8" s="86"/>
      <c r="AA8" s="86"/>
    </row>
    <row r="9" spans="1:27" ht="50.4" x14ac:dyDescent="0.3">
      <c r="A9" s="2" t="s">
        <v>91</v>
      </c>
      <c r="B9" s="61"/>
      <c r="C9" s="61"/>
      <c r="D9" s="64" t="s">
        <v>92</v>
      </c>
      <c r="E9" s="64"/>
      <c r="F9" s="113"/>
      <c r="G9" s="64"/>
      <c r="H9" s="113"/>
      <c r="I9" s="64"/>
      <c r="L9" s="64" t="s">
        <v>92</v>
      </c>
      <c r="M9" s="64" t="s">
        <v>93</v>
      </c>
      <c r="P9" s="86" t="s">
        <v>34</v>
      </c>
      <c r="Q9" s="86"/>
      <c r="R9" s="86"/>
      <c r="S9" s="86" t="s">
        <v>94</v>
      </c>
      <c r="T9" s="86" t="s">
        <v>95</v>
      </c>
      <c r="U9" s="86"/>
      <c r="V9" s="86"/>
      <c r="W9" s="86"/>
      <c r="X9" s="86"/>
      <c r="Y9" s="86"/>
      <c r="Z9" s="86"/>
      <c r="AA9" s="86"/>
    </row>
    <row r="10" spans="1:27" ht="84" x14ac:dyDescent="0.3">
      <c r="A10" s="2" t="s">
        <v>96</v>
      </c>
      <c r="B10" s="61"/>
      <c r="C10" s="61"/>
      <c r="D10" s="64" t="s">
        <v>97</v>
      </c>
      <c r="E10" s="64"/>
      <c r="F10" s="64"/>
      <c r="G10" s="64"/>
      <c r="H10" s="113"/>
      <c r="I10" s="64"/>
      <c r="L10" s="64" t="s">
        <v>97</v>
      </c>
      <c r="M10" s="64" t="s">
        <v>98</v>
      </c>
      <c r="P10" s="86" t="s">
        <v>35</v>
      </c>
      <c r="Q10" s="86"/>
      <c r="R10" s="86"/>
      <c r="S10" s="86" t="s">
        <v>99</v>
      </c>
      <c r="T10" s="86"/>
      <c r="U10" s="86"/>
      <c r="V10" s="86"/>
      <c r="W10" s="86"/>
      <c r="X10" s="86"/>
      <c r="Y10" s="86"/>
      <c r="Z10" s="86"/>
      <c r="AA10" s="86"/>
    </row>
    <row r="11" spans="1:27" ht="67.2" x14ac:dyDescent="0.3">
      <c r="A11" s="2" t="s">
        <v>100</v>
      </c>
      <c r="B11" s="61"/>
      <c r="C11" s="61"/>
      <c r="D11" s="64" t="s">
        <v>101</v>
      </c>
      <c r="L11" s="64" t="s">
        <v>101</v>
      </c>
      <c r="M11" s="64" t="s">
        <v>102</v>
      </c>
      <c r="P11" s="86" t="s">
        <v>36</v>
      </c>
      <c r="Q11" s="86"/>
      <c r="R11" s="86"/>
      <c r="S11" s="86"/>
      <c r="T11" s="86"/>
      <c r="U11" s="86"/>
      <c r="V11" s="86"/>
      <c r="W11" s="86"/>
      <c r="X11" s="86"/>
      <c r="Y11" s="86"/>
      <c r="Z11" s="86"/>
      <c r="AA11" s="86"/>
    </row>
    <row r="12" spans="1:27" ht="69" x14ac:dyDescent="0.3">
      <c r="A12" s="2" t="s">
        <v>103</v>
      </c>
      <c r="B12" s="61"/>
      <c r="C12" s="61"/>
      <c r="D12" s="64" t="s">
        <v>104</v>
      </c>
      <c r="L12" s="64" t="s">
        <v>104</v>
      </c>
      <c r="M12" s="64" t="s">
        <v>105</v>
      </c>
      <c r="P12" s="86" t="s">
        <v>37</v>
      </c>
      <c r="Q12" s="86"/>
      <c r="R12" s="86"/>
      <c r="S12" s="86"/>
      <c r="T12" s="86"/>
      <c r="U12" s="86"/>
      <c r="V12" s="86"/>
      <c r="W12" s="86"/>
      <c r="X12" s="86"/>
      <c r="Y12" s="86"/>
      <c r="Z12" s="86"/>
      <c r="AA12" s="86"/>
    </row>
    <row r="13" spans="1:27" ht="117.6" x14ac:dyDescent="0.3">
      <c r="A13" s="2" t="s">
        <v>106</v>
      </c>
      <c r="B13" s="61"/>
      <c r="C13" s="61"/>
      <c r="D13" s="64" t="s">
        <v>107</v>
      </c>
      <c r="L13" s="64" t="s">
        <v>107</v>
      </c>
      <c r="M13" s="64" t="s">
        <v>108</v>
      </c>
      <c r="P13" s="86" t="s">
        <v>38</v>
      </c>
      <c r="Q13" s="86"/>
      <c r="R13" s="86"/>
      <c r="S13" s="86"/>
      <c r="T13" s="86"/>
      <c r="U13" s="86"/>
      <c r="V13" s="86"/>
      <c r="W13" s="86"/>
      <c r="X13" s="86"/>
      <c r="Y13" s="86"/>
      <c r="Z13" s="86"/>
      <c r="AA13" s="86"/>
    </row>
    <row r="14" spans="1:27" ht="55.2" x14ac:dyDescent="0.3">
      <c r="A14" s="2" t="s">
        <v>109</v>
      </c>
      <c r="B14" s="61"/>
      <c r="C14" s="61"/>
      <c r="D14" s="64" t="s">
        <v>110</v>
      </c>
      <c r="L14" s="64" t="s">
        <v>110</v>
      </c>
      <c r="M14" s="64" t="s">
        <v>111</v>
      </c>
      <c r="P14" s="86" t="s">
        <v>39</v>
      </c>
      <c r="Q14" s="86"/>
      <c r="R14" s="86"/>
      <c r="S14" s="86"/>
      <c r="T14" s="86"/>
      <c r="U14" s="86"/>
      <c r="V14" s="86"/>
      <c r="W14" s="86"/>
      <c r="X14" s="86"/>
      <c r="Y14" s="86"/>
      <c r="Z14" s="86"/>
      <c r="AA14" s="86"/>
    </row>
    <row r="15" spans="1:27" ht="82.8" x14ac:dyDescent="0.3">
      <c r="D15" s="64" t="s">
        <v>112</v>
      </c>
      <c r="L15" s="64" t="s">
        <v>112</v>
      </c>
      <c r="M15" s="64" t="s">
        <v>113</v>
      </c>
    </row>
    <row r="16" spans="1:27" ht="41.4" x14ac:dyDescent="0.3">
      <c r="A16" s="2" t="s">
        <v>114</v>
      </c>
      <c r="B16" s="61"/>
      <c r="C16" s="61"/>
      <c r="D16" s="64" t="s">
        <v>115</v>
      </c>
      <c r="L16" s="64" t="s">
        <v>115</v>
      </c>
      <c r="M16" s="64" t="s">
        <v>116</v>
      </c>
    </row>
    <row r="17" spans="1:13" ht="69" x14ac:dyDescent="0.3">
      <c r="A17" s="2" t="s">
        <v>0</v>
      </c>
      <c r="B17" s="61"/>
      <c r="C17" s="61"/>
      <c r="D17" s="64" t="s">
        <v>117</v>
      </c>
      <c r="L17" s="64" t="s">
        <v>117</v>
      </c>
      <c r="M17" s="64" t="s">
        <v>118</v>
      </c>
    </row>
    <row r="18" spans="1:13" ht="55.2" x14ac:dyDescent="0.3">
      <c r="A18" s="2" t="s">
        <v>2</v>
      </c>
      <c r="B18" s="61"/>
      <c r="C18" s="61"/>
      <c r="D18" s="64" t="s">
        <v>119</v>
      </c>
      <c r="L18" s="64" t="s">
        <v>119</v>
      </c>
      <c r="M18" s="64" t="s">
        <v>120</v>
      </c>
    </row>
    <row r="19" spans="1:13" ht="55.2" x14ac:dyDescent="0.3">
      <c r="D19" s="64" t="s">
        <v>121</v>
      </c>
      <c r="L19" s="64" t="s">
        <v>121</v>
      </c>
      <c r="M19" s="64" t="s">
        <v>122</v>
      </c>
    </row>
    <row r="20" spans="1:13" ht="55.2" x14ac:dyDescent="0.3">
      <c r="A20" s="2" t="s">
        <v>8</v>
      </c>
      <c r="B20" s="61"/>
      <c r="C20" s="61"/>
      <c r="D20" s="64" t="s">
        <v>123</v>
      </c>
      <c r="L20" s="64" t="s">
        <v>124</v>
      </c>
      <c r="M20" s="64" t="s">
        <v>125</v>
      </c>
    </row>
    <row r="21" spans="1:13" ht="41.4" x14ac:dyDescent="0.3">
      <c r="A21" s="2" t="s">
        <v>9</v>
      </c>
      <c r="B21" s="61"/>
      <c r="C21" s="61"/>
      <c r="D21" s="64" t="s">
        <v>126</v>
      </c>
    </row>
    <row r="22" spans="1:13" x14ac:dyDescent="0.3">
      <c r="A22" s="1" t="s">
        <v>127</v>
      </c>
    </row>
    <row r="24" spans="1:13" x14ac:dyDescent="0.3">
      <c r="A24" s="1" t="s">
        <v>128</v>
      </c>
    </row>
    <row r="25" spans="1:13" x14ac:dyDescent="0.3">
      <c r="A25" s="1" t="s">
        <v>129</v>
      </c>
    </row>
    <row r="28" spans="1:13" ht="16.8" x14ac:dyDescent="0.3">
      <c r="A28" s="68" t="s">
        <v>130</v>
      </c>
    </row>
    <row r="29" spans="1:13" ht="15" customHeight="1" x14ac:dyDescent="0.3">
      <c r="A29" s="68" t="s">
        <v>131</v>
      </c>
      <c r="B29" s="1"/>
      <c r="C29" s="1"/>
      <c r="D29" s="1"/>
      <c r="E29" s="1"/>
      <c r="F29" s="1"/>
      <c r="G29" s="1"/>
      <c r="H29" s="1"/>
      <c r="I29" s="1"/>
      <c r="J29" s="1"/>
      <c r="K29" s="1"/>
    </row>
    <row r="30" spans="1:13" ht="16.5" customHeight="1" x14ac:dyDescent="0.3">
      <c r="A30" s="68" t="s">
        <v>132</v>
      </c>
      <c r="B30" s="1"/>
      <c r="C30" s="1"/>
      <c r="D30" s="1"/>
      <c r="E30" s="1"/>
      <c r="F30" s="1"/>
      <c r="G30" s="1"/>
      <c r="H30" s="1"/>
      <c r="I30" s="1"/>
      <c r="J30" s="1"/>
      <c r="K30" s="1"/>
    </row>
    <row r="31" spans="1:13" ht="15" customHeight="1" x14ac:dyDescent="0.3">
      <c r="A31" s="69" t="s">
        <v>133</v>
      </c>
      <c r="B31" s="1"/>
      <c r="C31" s="1"/>
      <c r="D31" s="1"/>
      <c r="E31" s="1"/>
      <c r="F31" s="1"/>
      <c r="G31" s="1"/>
      <c r="H31" s="1"/>
      <c r="I31" s="1"/>
      <c r="J31" s="1"/>
      <c r="K31" s="1"/>
    </row>
    <row r="32" spans="1:13" ht="15" customHeight="1" x14ac:dyDescent="0.3">
      <c r="A32" s="69" t="s">
        <v>134</v>
      </c>
      <c r="B32" s="1"/>
      <c r="C32" s="1"/>
      <c r="D32" s="1"/>
      <c r="E32" s="1"/>
      <c r="F32" s="1"/>
      <c r="G32" s="1"/>
      <c r="H32" s="1"/>
      <c r="I32" s="1"/>
      <c r="J32" s="1"/>
      <c r="K32" s="1"/>
    </row>
    <row r="33" spans="1:1" ht="16.8" x14ac:dyDescent="0.3">
      <c r="A33" s="69" t="s">
        <v>135</v>
      </c>
    </row>
    <row r="34" spans="1:1" ht="16.8" x14ac:dyDescent="0.3">
      <c r="A34" s="69" t="s">
        <v>136</v>
      </c>
    </row>
    <row r="35" spans="1:1" ht="16.8" x14ac:dyDescent="0.3">
      <c r="A35" s="69" t="s">
        <v>137</v>
      </c>
    </row>
    <row r="38" spans="1:1" ht="16.8" x14ac:dyDescent="0.3">
      <c r="A38" s="68" t="s">
        <v>138</v>
      </c>
    </row>
    <row r="39" spans="1:1" ht="16.8" x14ac:dyDescent="0.3">
      <c r="A39" s="68" t="s">
        <v>139</v>
      </c>
    </row>
    <row r="40" spans="1:1" ht="16.8" x14ac:dyDescent="0.3">
      <c r="A40" s="68" t="s">
        <v>140</v>
      </c>
    </row>
    <row r="41" spans="1:1" ht="16.8" x14ac:dyDescent="0.3">
      <c r="A41" s="68" t="s">
        <v>141</v>
      </c>
    </row>
    <row r="42" spans="1:1" ht="16.8" x14ac:dyDescent="0.3">
      <c r="A42" s="68" t="s">
        <v>142</v>
      </c>
    </row>
    <row r="43" spans="1:1" ht="16.8" x14ac:dyDescent="0.3">
      <c r="A43" s="68" t="s">
        <v>143</v>
      </c>
    </row>
    <row r="44" spans="1:1" ht="17.25" customHeight="1" x14ac:dyDescent="0.3">
      <c r="A44" s="68" t="s">
        <v>144</v>
      </c>
    </row>
    <row r="45" spans="1:1" ht="16.8" x14ac:dyDescent="0.3">
      <c r="A45" s="68" t="s">
        <v>145</v>
      </c>
    </row>
    <row r="46" spans="1:1" ht="16.8" x14ac:dyDescent="0.3">
      <c r="A46" s="68" t="s">
        <v>146</v>
      </c>
    </row>
    <row r="48" spans="1:1" ht="17.25" customHeight="1" x14ac:dyDescent="0.3"/>
    <row r="49" spans="1:1" ht="17.25" customHeight="1" x14ac:dyDescent="0.3">
      <c r="A49" s="68" t="s">
        <v>147</v>
      </c>
    </row>
    <row r="50" spans="1:1" ht="16.8" x14ac:dyDescent="0.3">
      <c r="A50" s="68" t="s">
        <v>148</v>
      </c>
    </row>
    <row r="51" spans="1:1" ht="16.8" x14ac:dyDescent="0.3">
      <c r="A51" s="68" t="s">
        <v>149</v>
      </c>
    </row>
    <row r="52" spans="1:1" ht="16.8" x14ac:dyDescent="0.3">
      <c r="A52" s="68"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54"/>
  <sheetViews>
    <sheetView tabSelected="1" zoomScale="43" zoomScaleNormal="43" workbookViewId="0">
      <pane ySplit="13" topLeftCell="A14" activePane="bottomLeft" state="frozen"/>
      <selection activeCell="A13" sqref="A13"/>
      <selection pane="bottomLeft" activeCell="N5" sqref="N5"/>
    </sheetView>
  </sheetViews>
  <sheetFormatPr baseColWidth="10" defaultColWidth="11.5546875" defaultRowHeight="16.8" x14ac:dyDescent="0.4"/>
  <cols>
    <col min="1" max="1" width="7.33203125" style="316" customWidth="1"/>
    <col min="2" max="2" width="20.33203125" style="317" customWidth="1"/>
    <col min="3" max="3" width="22.109375" style="317" customWidth="1"/>
    <col min="4" max="4" width="8.33203125" style="317" customWidth="1"/>
    <col min="5" max="5" width="87.88671875" style="318" customWidth="1"/>
    <col min="6" max="6" width="84.33203125" style="318" customWidth="1"/>
    <col min="7" max="7" width="53" style="318" customWidth="1"/>
    <col min="8" max="8" width="61.88671875" style="318" customWidth="1"/>
    <col min="9" max="9" width="71.6640625" style="318" customWidth="1"/>
    <col min="10" max="12" width="10.6640625" style="319" customWidth="1"/>
    <col min="13" max="13" width="15.5546875" style="159" customWidth="1"/>
    <col min="14" max="14" width="94.5546875" style="319" customWidth="1"/>
    <col min="15" max="16" width="7.6640625" style="319" customWidth="1"/>
    <col min="17" max="17" width="7.6640625" style="281" customWidth="1"/>
    <col min="18" max="20" width="10.6640625" style="319" customWidth="1"/>
    <col min="21" max="21" width="17.44140625" style="319" customWidth="1"/>
    <col min="22" max="22" width="54.6640625" style="320" customWidth="1"/>
    <col min="23" max="23" width="40.5546875" style="320" customWidth="1"/>
    <col min="24" max="24" width="27.5546875" style="320" customWidth="1"/>
    <col min="25" max="25" width="22.44140625" style="204" customWidth="1"/>
    <col min="26" max="26" width="42.109375" style="204" customWidth="1"/>
    <col min="27" max="27" width="24.5546875" style="204" customWidth="1"/>
    <col min="28" max="16223" width="11.5546875" style="204" customWidth="1"/>
    <col min="16224" max="16224" width="0.88671875" style="204" customWidth="1"/>
    <col min="16225" max="16232" width="5.109375" style="204" customWidth="1"/>
    <col min="16233" max="16233" width="1" style="204" customWidth="1"/>
    <col min="16234" max="16234" width="5.109375" style="204" customWidth="1"/>
    <col min="16235" max="16235" width="5.33203125" style="204" customWidth="1"/>
    <col min="16236" max="16236" width="5.109375" style="204" customWidth="1"/>
    <col min="16237" max="16237" width="6.33203125" style="204" customWidth="1"/>
    <col min="16238" max="16238" width="7" style="204" hidden="1" customWidth="1"/>
    <col min="16239" max="16239" width="17.88671875" style="205" hidden="1" customWidth="1"/>
    <col min="16240" max="16240" width="11.5546875" style="204" hidden="1" customWidth="1"/>
    <col min="16241" max="16286" width="0" style="204" hidden="1" customWidth="1"/>
    <col min="16287" max="16287" width="7" style="204" hidden="1" customWidth="1"/>
    <col min="16288" max="16289" width="17.88671875" style="204" hidden="1" customWidth="1"/>
    <col min="16290" max="16304" width="0" style="204" hidden="1" customWidth="1"/>
    <col min="16305" max="16311" width="7" style="204" hidden="1" customWidth="1"/>
    <col min="16312" max="16312" width="17.88671875" style="204" hidden="1" customWidth="1"/>
    <col min="16313" max="16313" width="11.5546875" style="204" hidden="1" customWidth="1"/>
    <col min="16314" max="16359" width="0" style="204" hidden="1" customWidth="1"/>
    <col min="16360" max="16360" width="7" style="204" hidden="1" customWidth="1"/>
    <col min="16361" max="16362" width="17.88671875" style="204" hidden="1" customWidth="1"/>
    <col min="16363" max="16377" width="0" style="204" hidden="1" customWidth="1"/>
    <col min="16378" max="16384" width="7" style="204" hidden="1" customWidth="1"/>
  </cols>
  <sheetData>
    <row r="1" spans="1:27 16238:16240" ht="24" customHeight="1" thickBot="1" x14ac:dyDescent="0.5">
      <c r="A1" s="347"/>
      <c r="B1" s="348"/>
      <c r="C1" s="349"/>
      <c r="D1" s="356" t="s">
        <v>29</v>
      </c>
      <c r="E1" s="357"/>
      <c r="F1" s="357"/>
      <c r="G1" s="357"/>
      <c r="H1" s="357"/>
      <c r="I1" s="357"/>
      <c r="J1" s="357"/>
      <c r="K1" s="357"/>
      <c r="L1" s="357"/>
      <c r="M1" s="357"/>
      <c r="N1" s="357"/>
      <c r="O1" s="357"/>
      <c r="P1" s="357"/>
      <c r="Q1" s="357"/>
      <c r="R1" s="357"/>
      <c r="S1" s="357"/>
      <c r="T1" s="357"/>
      <c r="U1" s="202" t="s">
        <v>151</v>
      </c>
      <c r="V1" s="203"/>
      <c r="W1" s="203"/>
      <c r="X1" s="203"/>
    </row>
    <row r="2" spans="1:27 16238:16240" ht="24" customHeight="1" thickBot="1" x14ac:dyDescent="0.45">
      <c r="A2" s="350"/>
      <c r="B2" s="351"/>
      <c r="C2" s="352"/>
      <c r="D2" s="358" t="s">
        <v>152</v>
      </c>
      <c r="E2" s="359"/>
      <c r="F2" s="359"/>
      <c r="G2" s="359"/>
      <c r="H2" s="359"/>
      <c r="I2" s="359"/>
      <c r="J2" s="359"/>
      <c r="K2" s="359"/>
      <c r="L2" s="359"/>
      <c r="M2" s="359"/>
      <c r="N2" s="359"/>
      <c r="O2" s="359"/>
      <c r="P2" s="359"/>
      <c r="Q2" s="359"/>
      <c r="R2" s="359"/>
      <c r="S2" s="359"/>
      <c r="T2" s="359"/>
      <c r="U2" s="202" t="s">
        <v>153</v>
      </c>
      <c r="V2" s="207"/>
      <c r="W2" s="207"/>
      <c r="X2" s="207"/>
    </row>
    <row r="3" spans="1:27 16238:16240" ht="52.5" customHeight="1" thickBot="1" x14ac:dyDescent="0.45">
      <c r="A3" s="353"/>
      <c r="B3" s="354"/>
      <c r="C3" s="355"/>
      <c r="D3" s="360" t="s">
        <v>154</v>
      </c>
      <c r="E3" s="361"/>
      <c r="F3" s="362"/>
      <c r="G3" s="362"/>
      <c r="H3" s="362"/>
      <c r="I3" s="362"/>
      <c r="J3" s="362"/>
      <c r="K3" s="362"/>
      <c r="L3" s="362"/>
      <c r="M3" s="362"/>
      <c r="N3" s="362"/>
      <c r="O3" s="362"/>
      <c r="P3" s="362"/>
      <c r="Q3" s="362"/>
      <c r="R3" s="362"/>
      <c r="S3" s="362"/>
      <c r="T3" s="362"/>
      <c r="U3" s="202" t="s">
        <v>155</v>
      </c>
      <c r="V3" s="207"/>
      <c r="W3" s="207"/>
      <c r="X3" s="207"/>
    </row>
    <row r="4" spans="1:27 16238:16240" ht="52.5" customHeight="1" thickBot="1" x14ac:dyDescent="0.45">
      <c r="A4" s="206"/>
      <c r="B4" s="206"/>
      <c r="C4" s="206"/>
      <c r="D4" s="208"/>
      <c r="E4" s="208"/>
      <c r="F4" s="209"/>
      <c r="G4" s="209"/>
      <c r="H4" s="209"/>
      <c r="I4" s="209"/>
      <c r="J4" s="209"/>
      <c r="K4" s="209"/>
      <c r="L4" s="209"/>
      <c r="M4" s="160"/>
      <c r="N4" s="209"/>
      <c r="O4" s="209"/>
      <c r="P4" s="209"/>
      <c r="Q4" s="209"/>
      <c r="R4" s="209"/>
      <c r="S4" s="209"/>
      <c r="T4" s="209"/>
      <c r="U4" s="210"/>
      <c r="V4" s="207"/>
      <c r="W4" s="207"/>
      <c r="X4" s="207"/>
    </row>
    <row r="5" spans="1:27 16238:16240" ht="52.5" customHeight="1" thickBot="1" x14ac:dyDescent="0.45">
      <c r="A5" s="372" t="s">
        <v>354</v>
      </c>
      <c r="B5" s="373"/>
      <c r="C5" s="373"/>
      <c r="D5" s="373"/>
      <c r="E5" s="373"/>
      <c r="F5" s="373"/>
      <c r="G5" s="373"/>
      <c r="H5" s="373"/>
      <c r="I5" s="374"/>
      <c r="J5" s="209"/>
      <c r="K5" s="209"/>
      <c r="L5" s="209"/>
      <c r="M5" s="160"/>
      <c r="N5" s="209"/>
      <c r="O5" s="209"/>
      <c r="P5" s="209"/>
      <c r="Q5" s="209"/>
      <c r="R5" s="209"/>
      <c r="S5" s="209"/>
      <c r="T5" s="209"/>
      <c r="U5" s="210"/>
      <c r="V5" s="207"/>
      <c r="W5" s="207"/>
      <c r="X5" s="207"/>
    </row>
    <row r="6" spans="1:27 16238:16240" ht="9.9" customHeight="1" thickBot="1" x14ac:dyDescent="0.45">
      <c r="A6" s="206"/>
      <c r="B6" s="204"/>
      <c r="C6" s="204"/>
      <c r="D6" s="204"/>
      <c r="E6" s="204"/>
      <c r="F6" s="211"/>
      <c r="G6" s="211"/>
      <c r="H6" s="211"/>
      <c r="I6" s="211"/>
      <c r="J6" s="204"/>
      <c r="K6" s="204"/>
      <c r="L6" s="204"/>
      <c r="M6" s="158"/>
      <c r="N6" s="204"/>
      <c r="O6" s="204"/>
      <c r="P6" s="204"/>
      <c r="Q6" s="212"/>
      <c r="R6" s="204"/>
      <c r="S6" s="204"/>
      <c r="T6" s="204"/>
      <c r="U6" s="204"/>
      <c r="V6" s="207"/>
      <c r="W6" s="207"/>
      <c r="X6" s="207"/>
    </row>
    <row r="7" spans="1:27 16238:16240" ht="30" customHeight="1" x14ac:dyDescent="0.4">
      <c r="A7" s="363" t="s">
        <v>350</v>
      </c>
      <c r="B7" s="364"/>
      <c r="C7" s="364"/>
      <c r="D7" s="375" t="s">
        <v>347</v>
      </c>
      <c r="E7" s="375"/>
      <c r="F7" s="375"/>
      <c r="G7" s="375"/>
      <c r="H7" s="375"/>
      <c r="I7" s="376"/>
      <c r="J7" s="365"/>
      <c r="K7" s="365"/>
      <c r="L7" s="365"/>
      <c r="M7" s="365"/>
      <c r="N7" s="365"/>
      <c r="O7" s="365"/>
      <c r="P7" s="365"/>
      <c r="Q7" s="365"/>
      <c r="R7" s="365"/>
      <c r="S7" s="365"/>
      <c r="T7" s="365"/>
      <c r="U7" s="365"/>
      <c r="V7" s="207"/>
      <c r="W7" s="207"/>
      <c r="X7" s="207"/>
    </row>
    <row r="8" spans="1:27 16238:16240" ht="31.5" customHeight="1" x14ac:dyDescent="0.4">
      <c r="A8" s="383" t="s">
        <v>351</v>
      </c>
      <c r="B8" s="384"/>
      <c r="C8" s="384"/>
      <c r="D8" s="385" t="s">
        <v>348</v>
      </c>
      <c r="E8" s="385"/>
      <c r="F8" s="385"/>
      <c r="G8" s="385" t="s">
        <v>348</v>
      </c>
      <c r="H8" s="385"/>
      <c r="I8" s="386"/>
      <c r="J8" s="365"/>
      <c r="K8" s="365"/>
      <c r="L8" s="365"/>
      <c r="M8" s="365"/>
      <c r="N8" s="365"/>
      <c r="O8" s="365"/>
      <c r="P8" s="365"/>
      <c r="Q8" s="365"/>
      <c r="R8" s="365"/>
      <c r="S8" s="365"/>
      <c r="T8" s="365"/>
      <c r="U8" s="365"/>
      <c r="V8" s="207"/>
      <c r="W8" s="207"/>
      <c r="X8" s="207"/>
    </row>
    <row r="9" spans="1:27 16238:16240" ht="20.25" customHeight="1" x14ac:dyDescent="0.4">
      <c r="A9" s="383" t="s">
        <v>352</v>
      </c>
      <c r="B9" s="384"/>
      <c r="C9" s="384"/>
      <c r="D9" s="385" t="s">
        <v>526</v>
      </c>
      <c r="E9" s="385"/>
      <c r="F9" s="385"/>
      <c r="G9" s="385" t="s">
        <v>349</v>
      </c>
      <c r="H9" s="385"/>
      <c r="I9" s="386"/>
      <c r="J9" s="365"/>
      <c r="K9" s="365"/>
      <c r="L9" s="365"/>
      <c r="M9" s="365"/>
      <c r="N9" s="365"/>
      <c r="O9" s="365"/>
      <c r="P9" s="365"/>
      <c r="Q9" s="365"/>
      <c r="R9" s="365"/>
      <c r="S9" s="365"/>
      <c r="T9" s="365"/>
      <c r="U9" s="365"/>
      <c r="V9" s="207"/>
      <c r="W9" s="207"/>
      <c r="X9" s="207"/>
    </row>
    <row r="10" spans="1:27 16238:16240" ht="27" customHeight="1" thickBot="1" x14ac:dyDescent="0.45">
      <c r="A10" s="379" t="s">
        <v>353</v>
      </c>
      <c r="B10" s="380"/>
      <c r="C10" s="380"/>
      <c r="D10" s="381">
        <v>2025</v>
      </c>
      <c r="E10" s="381"/>
      <c r="F10" s="381"/>
      <c r="G10" s="381">
        <v>2024</v>
      </c>
      <c r="H10" s="381"/>
      <c r="I10" s="382"/>
      <c r="J10" s="365"/>
      <c r="K10" s="365"/>
      <c r="L10" s="365"/>
      <c r="M10" s="365"/>
      <c r="N10" s="365"/>
      <c r="O10" s="365"/>
      <c r="P10" s="365"/>
      <c r="Q10" s="365"/>
      <c r="R10" s="365"/>
      <c r="S10" s="365"/>
      <c r="T10" s="365"/>
      <c r="U10" s="365"/>
      <c r="V10" s="207"/>
      <c r="W10" s="207"/>
      <c r="X10" s="207"/>
    </row>
    <row r="11" spans="1:27 16238:16240" ht="17.25" customHeight="1" thickBot="1" x14ac:dyDescent="0.45">
      <c r="A11" s="211"/>
      <c r="B11" s="211"/>
      <c r="C11" s="211"/>
      <c r="D11" s="211"/>
      <c r="E11" s="211"/>
      <c r="F11" s="211"/>
      <c r="G11" s="211"/>
      <c r="H11" s="211"/>
      <c r="I11" s="211"/>
      <c r="J11" s="204"/>
      <c r="K11" s="204"/>
      <c r="L11" s="204"/>
      <c r="M11" s="158"/>
      <c r="N11" s="204"/>
      <c r="O11" s="204"/>
      <c r="P11" s="204"/>
      <c r="Q11" s="212"/>
      <c r="R11" s="204"/>
      <c r="S11" s="204"/>
      <c r="T11" s="204"/>
      <c r="U11" s="204"/>
      <c r="V11" s="213"/>
      <c r="W11" s="213"/>
      <c r="X11" s="213"/>
    </row>
    <row r="12" spans="1:27 16238:16240" s="214" customFormat="1" ht="45" customHeight="1" thickBot="1" x14ac:dyDescent="0.5">
      <c r="A12" s="366" t="s">
        <v>355</v>
      </c>
      <c r="B12" s="367"/>
      <c r="C12" s="367"/>
      <c r="D12" s="367"/>
      <c r="E12" s="367"/>
      <c r="F12" s="367"/>
      <c r="G12" s="367"/>
      <c r="H12" s="367"/>
      <c r="I12" s="368"/>
      <c r="J12" s="369" t="s">
        <v>359</v>
      </c>
      <c r="K12" s="370"/>
      <c r="L12" s="371"/>
      <c r="M12" s="366" t="s">
        <v>361</v>
      </c>
      <c r="N12" s="367"/>
      <c r="O12" s="377" t="s">
        <v>365</v>
      </c>
      <c r="P12" s="378"/>
      <c r="Q12" s="378"/>
      <c r="R12" s="369" t="s">
        <v>366</v>
      </c>
      <c r="S12" s="370"/>
      <c r="T12" s="370"/>
      <c r="U12" s="366" t="s">
        <v>156</v>
      </c>
      <c r="V12" s="367"/>
      <c r="W12" s="367"/>
      <c r="X12" s="367"/>
      <c r="WZO12" s="215"/>
    </row>
    <row r="13" spans="1:27 16238:16240" ht="99" customHeight="1" thickBot="1" x14ac:dyDescent="0.45">
      <c r="A13" s="216" t="s">
        <v>157</v>
      </c>
      <c r="B13" s="217" t="s">
        <v>29</v>
      </c>
      <c r="C13" s="218" t="s">
        <v>356</v>
      </c>
      <c r="D13" s="219" t="s">
        <v>357</v>
      </c>
      <c r="E13" s="219" t="s">
        <v>358</v>
      </c>
      <c r="F13" s="219" t="s">
        <v>142</v>
      </c>
      <c r="G13" s="219" t="s">
        <v>140</v>
      </c>
      <c r="H13" s="219" t="s">
        <v>141</v>
      </c>
      <c r="I13" s="219" t="s">
        <v>158</v>
      </c>
      <c r="J13" s="220" t="s">
        <v>187</v>
      </c>
      <c r="K13" s="221" t="s">
        <v>283</v>
      </c>
      <c r="L13" s="222" t="s">
        <v>360</v>
      </c>
      <c r="M13" s="161" t="s">
        <v>362</v>
      </c>
      <c r="N13" s="223" t="s">
        <v>363</v>
      </c>
      <c r="O13" s="224" t="s">
        <v>367</v>
      </c>
      <c r="P13" s="225" t="s">
        <v>133</v>
      </c>
      <c r="Q13" s="225" t="s">
        <v>134</v>
      </c>
      <c r="R13" s="225" t="s">
        <v>159</v>
      </c>
      <c r="S13" s="226" t="s">
        <v>160</v>
      </c>
      <c r="T13" s="227" t="s">
        <v>368</v>
      </c>
      <c r="U13" s="217" t="s">
        <v>146</v>
      </c>
      <c r="V13" s="228" t="s">
        <v>147</v>
      </c>
      <c r="W13" s="223" t="s">
        <v>369</v>
      </c>
      <c r="X13" s="223" t="s">
        <v>149</v>
      </c>
      <c r="Y13" s="229" t="s">
        <v>370</v>
      </c>
      <c r="Z13" s="228" t="s">
        <v>161</v>
      </c>
      <c r="AA13" s="229" t="s">
        <v>162</v>
      </c>
      <c r="WZO13" s="205" t="s">
        <v>163</v>
      </c>
      <c r="WZP13" s="204" t="s">
        <v>164</v>
      </c>
    </row>
    <row r="14" spans="1:27 16238:16240" s="158" customFormat="1" ht="129.75" customHeight="1" thickBot="1" x14ac:dyDescent="0.45">
      <c r="A14" s="230">
        <v>1</v>
      </c>
      <c r="B14" s="230" t="s">
        <v>104</v>
      </c>
      <c r="C14" s="231" t="s">
        <v>60</v>
      </c>
      <c r="D14" s="232" t="s">
        <v>165</v>
      </c>
      <c r="E14" s="165" t="s">
        <v>105</v>
      </c>
      <c r="F14" s="233" t="s">
        <v>485</v>
      </c>
      <c r="G14" s="164" t="s">
        <v>527</v>
      </c>
      <c r="H14" s="164" t="s">
        <v>392</v>
      </c>
      <c r="I14" s="170" t="s">
        <v>393</v>
      </c>
      <c r="J14" s="146" t="s">
        <v>189</v>
      </c>
      <c r="K14" s="145" t="s">
        <v>209</v>
      </c>
      <c r="L14" s="146" t="s">
        <v>287</v>
      </c>
      <c r="M14" s="149" t="s">
        <v>364</v>
      </c>
      <c r="N14" s="148" t="s">
        <v>491</v>
      </c>
      <c r="O14" s="234" t="s">
        <v>187</v>
      </c>
      <c r="P14" s="235" t="s">
        <v>23</v>
      </c>
      <c r="Q14" s="235" t="s">
        <v>68</v>
      </c>
      <c r="R14" s="173" t="s">
        <v>429</v>
      </c>
      <c r="S14" s="143" t="s">
        <v>209</v>
      </c>
      <c r="T14" s="143" t="s">
        <v>209</v>
      </c>
      <c r="U14" s="171" t="s">
        <v>395</v>
      </c>
      <c r="V14" s="236" t="s">
        <v>396</v>
      </c>
      <c r="W14" s="236" t="s">
        <v>397</v>
      </c>
      <c r="X14" s="236" t="s">
        <v>398</v>
      </c>
      <c r="Y14" s="237" t="s">
        <v>399</v>
      </c>
      <c r="Z14" s="238" t="s">
        <v>401</v>
      </c>
      <c r="AA14" s="239" t="s">
        <v>400</v>
      </c>
      <c r="WZN14" s="158" t="s">
        <v>170</v>
      </c>
      <c r="WZO14" s="240" t="s">
        <v>171</v>
      </c>
      <c r="WZP14" s="204" t="s">
        <v>172</v>
      </c>
    </row>
    <row r="15" spans="1:27 16238:16240" ht="127.8" customHeight="1" thickBot="1" x14ac:dyDescent="0.45">
      <c r="A15" s="325">
        <v>2</v>
      </c>
      <c r="B15" s="325" t="s">
        <v>70</v>
      </c>
      <c r="C15" s="328" t="s">
        <v>60</v>
      </c>
      <c r="D15" s="331" t="s">
        <v>371</v>
      </c>
      <c r="E15" s="409" t="s">
        <v>528</v>
      </c>
      <c r="F15" s="403" t="s">
        <v>529</v>
      </c>
      <c r="G15" s="403" t="s">
        <v>486</v>
      </c>
      <c r="H15" s="403" t="s">
        <v>487</v>
      </c>
      <c r="I15" s="426" t="s">
        <v>488</v>
      </c>
      <c r="J15" s="424" t="s">
        <v>190</v>
      </c>
      <c r="K15" s="399" t="s">
        <v>219</v>
      </c>
      <c r="L15" s="423" t="s">
        <v>285</v>
      </c>
      <c r="M15" s="149" t="s">
        <v>430</v>
      </c>
      <c r="N15" s="241" t="s">
        <v>643</v>
      </c>
      <c r="O15" s="242" t="s">
        <v>187</v>
      </c>
      <c r="P15" s="243" t="s">
        <v>23</v>
      </c>
      <c r="Q15" s="243" t="s">
        <v>68</v>
      </c>
      <c r="R15" s="143" t="s">
        <v>188</v>
      </c>
      <c r="S15" s="399" t="s">
        <v>219</v>
      </c>
      <c r="T15" s="423" t="s">
        <v>285</v>
      </c>
      <c r="U15" s="429" t="s">
        <v>395</v>
      </c>
      <c r="V15" s="196" t="s">
        <v>404</v>
      </c>
      <c r="W15" s="196" t="s">
        <v>405</v>
      </c>
      <c r="X15" s="175" t="s">
        <v>406</v>
      </c>
      <c r="Y15" s="174" t="s">
        <v>530</v>
      </c>
      <c r="Z15" s="323" t="s">
        <v>492</v>
      </c>
      <c r="AA15" s="417" t="s">
        <v>532</v>
      </c>
    </row>
    <row r="16" spans="1:27 16238:16240" ht="127.8" customHeight="1" thickBot="1" x14ac:dyDescent="0.45">
      <c r="A16" s="326"/>
      <c r="B16" s="326"/>
      <c r="C16" s="329"/>
      <c r="D16" s="332"/>
      <c r="E16" s="411"/>
      <c r="F16" s="404"/>
      <c r="G16" s="404"/>
      <c r="H16" s="404"/>
      <c r="I16" s="427"/>
      <c r="J16" s="425"/>
      <c r="K16" s="400"/>
      <c r="L16" s="413"/>
      <c r="M16" s="149" t="s">
        <v>489</v>
      </c>
      <c r="N16" s="241" t="s">
        <v>644</v>
      </c>
      <c r="O16" s="242" t="s">
        <v>187</v>
      </c>
      <c r="P16" s="243" t="s">
        <v>23</v>
      </c>
      <c r="Q16" s="243" t="s">
        <v>68</v>
      </c>
      <c r="R16" s="144" t="s">
        <v>394</v>
      </c>
      <c r="S16" s="400"/>
      <c r="T16" s="413"/>
      <c r="U16" s="430"/>
      <c r="V16" s="196" t="s">
        <v>531</v>
      </c>
      <c r="W16" s="197" t="s">
        <v>407</v>
      </c>
      <c r="X16" s="175" t="s">
        <v>406</v>
      </c>
      <c r="Y16" s="174" t="s">
        <v>530</v>
      </c>
      <c r="Z16" s="346"/>
      <c r="AA16" s="419"/>
    </row>
    <row r="17" spans="1:27" ht="127.8" customHeight="1" thickBot="1" x14ac:dyDescent="0.45">
      <c r="A17" s="327"/>
      <c r="B17" s="327"/>
      <c r="C17" s="330"/>
      <c r="D17" s="333"/>
      <c r="E17" s="410"/>
      <c r="F17" s="405"/>
      <c r="G17" s="405"/>
      <c r="H17" s="405"/>
      <c r="I17" s="428"/>
      <c r="J17" s="425"/>
      <c r="K17" s="400"/>
      <c r="L17" s="413"/>
      <c r="M17" s="149" t="s">
        <v>490</v>
      </c>
      <c r="N17" s="241" t="s">
        <v>645</v>
      </c>
      <c r="O17" s="244" t="s">
        <v>187</v>
      </c>
      <c r="P17" s="245" t="s">
        <v>43</v>
      </c>
      <c r="Q17" s="246" t="s">
        <v>68</v>
      </c>
      <c r="R17" s="144" t="s">
        <v>394</v>
      </c>
      <c r="S17" s="400"/>
      <c r="T17" s="413"/>
      <c r="U17" s="430"/>
      <c r="V17" s="199" t="s">
        <v>408</v>
      </c>
      <c r="W17" s="199" t="s">
        <v>407</v>
      </c>
      <c r="X17" s="199" t="s">
        <v>409</v>
      </c>
      <c r="Y17" s="201" t="s">
        <v>530</v>
      </c>
      <c r="Z17" s="324"/>
      <c r="AA17" s="418"/>
    </row>
    <row r="18" spans="1:27" ht="148.5" customHeight="1" thickBot="1" x14ac:dyDescent="0.45">
      <c r="A18" s="326">
        <v>3</v>
      </c>
      <c r="B18" s="326" t="s">
        <v>372</v>
      </c>
      <c r="C18" s="329" t="s">
        <v>60</v>
      </c>
      <c r="D18" s="332" t="s">
        <v>174</v>
      </c>
      <c r="E18" s="411" t="s">
        <v>118</v>
      </c>
      <c r="F18" s="404" t="s">
        <v>533</v>
      </c>
      <c r="G18" s="420" t="s">
        <v>411</v>
      </c>
      <c r="H18" s="404" t="s">
        <v>534</v>
      </c>
      <c r="I18" s="421" t="s">
        <v>412</v>
      </c>
      <c r="J18" s="424" t="s">
        <v>190</v>
      </c>
      <c r="K18" s="399" t="s">
        <v>219</v>
      </c>
      <c r="L18" s="423" t="s">
        <v>285</v>
      </c>
      <c r="M18" s="152" t="s">
        <v>435</v>
      </c>
      <c r="N18" s="148" t="s">
        <v>535</v>
      </c>
      <c r="O18" s="247" t="s">
        <v>187</v>
      </c>
      <c r="P18" s="248" t="s">
        <v>43</v>
      </c>
      <c r="Q18" s="248" t="s">
        <v>79</v>
      </c>
      <c r="R18" s="153" t="s">
        <v>189</v>
      </c>
      <c r="S18" s="249" t="s">
        <v>219</v>
      </c>
      <c r="T18" s="423" t="s">
        <v>285</v>
      </c>
      <c r="U18" s="429" t="s">
        <v>395</v>
      </c>
      <c r="V18" s="250" t="s">
        <v>536</v>
      </c>
      <c r="W18" s="251" t="s">
        <v>537</v>
      </c>
      <c r="X18" s="251" t="s">
        <v>414</v>
      </c>
      <c r="Y18" s="252" t="s">
        <v>538</v>
      </c>
      <c r="Z18" s="431" t="s">
        <v>415</v>
      </c>
      <c r="AA18" s="417" t="s">
        <v>416</v>
      </c>
    </row>
    <row r="19" spans="1:27" ht="135" customHeight="1" thickBot="1" x14ac:dyDescent="0.45">
      <c r="A19" s="326"/>
      <c r="B19" s="326"/>
      <c r="C19" s="329"/>
      <c r="D19" s="332"/>
      <c r="E19" s="411"/>
      <c r="F19" s="404"/>
      <c r="G19" s="420"/>
      <c r="H19" s="404"/>
      <c r="I19" s="422"/>
      <c r="J19" s="425"/>
      <c r="K19" s="400"/>
      <c r="L19" s="413"/>
      <c r="M19" s="149" t="s">
        <v>434</v>
      </c>
      <c r="N19" s="148" t="s">
        <v>413</v>
      </c>
      <c r="O19" s="253" t="s">
        <v>187</v>
      </c>
      <c r="P19" s="254" t="s">
        <v>43</v>
      </c>
      <c r="Q19" s="255" t="s">
        <v>79</v>
      </c>
      <c r="R19" s="167" t="s">
        <v>188</v>
      </c>
      <c r="S19" s="168" t="s">
        <v>219</v>
      </c>
      <c r="T19" s="413"/>
      <c r="U19" s="430"/>
      <c r="V19" s="256" t="s">
        <v>493</v>
      </c>
      <c r="W19" s="257" t="s">
        <v>539</v>
      </c>
      <c r="X19" s="257" t="s">
        <v>494</v>
      </c>
      <c r="Y19" s="258" t="s">
        <v>538</v>
      </c>
      <c r="Z19" s="432"/>
      <c r="AA19" s="419"/>
    </row>
    <row r="20" spans="1:27" ht="79.5" customHeight="1" thickBot="1" x14ac:dyDescent="0.45">
      <c r="A20" s="393">
        <v>4</v>
      </c>
      <c r="B20" s="338" t="s">
        <v>119</v>
      </c>
      <c r="C20" s="390" t="s">
        <v>60</v>
      </c>
      <c r="D20" s="397" t="s">
        <v>176</v>
      </c>
      <c r="E20" s="406" t="s">
        <v>120</v>
      </c>
      <c r="F20" s="406" t="s">
        <v>540</v>
      </c>
      <c r="G20" s="406" t="s">
        <v>417</v>
      </c>
      <c r="H20" s="406" t="s">
        <v>541</v>
      </c>
      <c r="I20" s="454" t="s">
        <v>542</v>
      </c>
      <c r="J20" s="438" t="s">
        <v>188</v>
      </c>
      <c r="K20" s="400" t="s">
        <v>219</v>
      </c>
      <c r="L20" s="413" t="s">
        <v>285</v>
      </c>
      <c r="M20" s="445" t="s">
        <v>436</v>
      </c>
      <c r="N20" s="444" t="s">
        <v>543</v>
      </c>
      <c r="O20" s="442" t="s">
        <v>187</v>
      </c>
      <c r="P20" s="447" t="s">
        <v>43</v>
      </c>
      <c r="Q20" s="415" t="s">
        <v>79</v>
      </c>
      <c r="R20" s="414" t="s">
        <v>188</v>
      </c>
      <c r="S20" s="446" t="s">
        <v>219</v>
      </c>
      <c r="T20" s="413" t="s">
        <v>285</v>
      </c>
      <c r="U20" s="429" t="s">
        <v>395</v>
      </c>
      <c r="V20" s="196" t="s">
        <v>495</v>
      </c>
      <c r="W20" s="196" t="s">
        <v>418</v>
      </c>
      <c r="X20" s="175" t="s">
        <v>419</v>
      </c>
      <c r="Y20" s="174">
        <v>45765</v>
      </c>
      <c r="Z20" s="431" t="s">
        <v>424</v>
      </c>
      <c r="AA20" s="417" t="s">
        <v>410</v>
      </c>
    </row>
    <row r="21" spans="1:27" ht="79.5" customHeight="1" thickBot="1" x14ac:dyDescent="0.45">
      <c r="A21" s="394"/>
      <c r="B21" s="392"/>
      <c r="C21" s="391"/>
      <c r="D21" s="398"/>
      <c r="E21" s="407"/>
      <c r="F21" s="407"/>
      <c r="G21" s="407"/>
      <c r="H21" s="407"/>
      <c r="I21" s="455"/>
      <c r="J21" s="438"/>
      <c r="K21" s="400"/>
      <c r="L21" s="413"/>
      <c r="M21" s="445"/>
      <c r="N21" s="444"/>
      <c r="O21" s="443"/>
      <c r="P21" s="448"/>
      <c r="Q21" s="416"/>
      <c r="R21" s="414"/>
      <c r="S21" s="446"/>
      <c r="T21" s="413"/>
      <c r="U21" s="430"/>
      <c r="V21" s="196" t="s">
        <v>420</v>
      </c>
      <c r="W21" s="197" t="s">
        <v>421</v>
      </c>
      <c r="X21" s="197" t="s">
        <v>422</v>
      </c>
      <c r="Y21" s="174" t="s">
        <v>544</v>
      </c>
      <c r="Z21" s="432"/>
      <c r="AA21" s="419"/>
    </row>
    <row r="22" spans="1:27" ht="79.5" customHeight="1" thickBot="1" x14ac:dyDescent="0.45">
      <c r="A22" s="394"/>
      <c r="B22" s="392"/>
      <c r="C22" s="391"/>
      <c r="D22" s="398"/>
      <c r="E22" s="407"/>
      <c r="F22" s="407"/>
      <c r="G22" s="407"/>
      <c r="H22" s="407"/>
      <c r="I22" s="455"/>
      <c r="J22" s="438"/>
      <c r="K22" s="400"/>
      <c r="L22" s="413"/>
      <c r="M22" s="445"/>
      <c r="N22" s="444"/>
      <c r="O22" s="443"/>
      <c r="P22" s="448"/>
      <c r="Q22" s="416"/>
      <c r="R22" s="414"/>
      <c r="S22" s="446"/>
      <c r="T22" s="413"/>
      <c r="U22" s="430"/>
      <c r="V22" s="197" t="s">
        <v>423</v>
      </c>
      <c r="W22" s="197" t="s">
        <v>545</v>
      </c>
      <c r="X22" s="197" t="s">
        <v>546</v>
      </c>
      <c r="Y22" s="174">
        <v>45857</v>
      </c>
      <c r="Z22" s="432"/>
      <c r="AA22" s="419"/>
    </row>
    <row r="23" spans="1:27" ht="79.5" customHeight="1" thickBot="1" x14ac:dyDescent="0.45">
      <c r="A23" s="394"/>
      <c r="B23" s="392"/>
      <c r="C23" s="391"/>
      <c r="D23" s="398"/>
      <c r="E23" s="408"/>
      <c r="F23" s="408"/>
      <c r="G23" s="408"/>
      <c r="H23" s="408"/>
      <c r="I23" s="456"/>
      <c r="J23" s="438"/>
      <c r="K23" s="400"/>
      <c r="L23" s="413"/>
      <c r="M23" s="445"/>
      <c r="N23" s="444"/>
      <c r="O23" s="443"/>
      <c r="P23" s="448"/>
      <c r="Q23" s="416"/>
      <c r="R23" s="414"/>
      <c r="S23" s="446"/>
      <c r="T23" s="413"/>
      <c r="U23" s="430"/>
      <c r="V23" s="199" t="s">
        <v>547</v>
      </c>
      <c r="W23" s="199" t="s">
        <v>548</v>
      </c>
      <c r="X23" s="199" t="s">
        <v>549</v>
      </c>
      <c r="Y23" s="201">
        <v>45992</v>
      </c>
      <c r="Z23" s="433"/>
      <c r="AA23" s="418"/>
    </row>
    <row r="24" spans="1:27" ht="83.25" customHeight="1" thickBot="1" x14ac:dyDescent="0.45">
      <c r="A24" s="394">
        <v>5</v>
      </c>
      <c r="B24" s="338" t="s">
        <v>373</v>
      </c>
      <c r="C24" s="340" t="s">
        <v>60</v>
      </c>
      <c r="D24" s="342" t="s">
        <v>177</v>
      </c>
      <c r="E24" s="412" t="s">
        <v>391</v>
      </c>
      <c r="F24" s="407" t="s">
        <v>425</v>
      </c>
      <c r="G24" s="407" t="s">
        <v>402</v>
      </c>
      <c r="H24" s="407" t="s">
        <v>403</v>
      </c>
      <c r="I24" s="457" t="s">
        <v>426</v>
      </c>
      <c r="J24" s="438" t="s">
        <v>429</v>
      </c>
      <c r="K24" s="438" t="s">
        <v>209</v>
      </c>
      <c r="L24" s="439" t="s">
        <v>209</v>
      </c>
      <c r="M24" s="445" t="s">
        <v>437</v>
      </c>
      <c r="N24" s="449" t="s">
        <v>550</v>
      </c>
      <c r="O24" s="442" t="str">
        <f>IF(OR(P24="Preventivo",P24="Detectivo"),"Probabilidad",IF(P24="Correctivo","Impacto",""))</f>
        <v>Probabilidad</v>
      </c>
      <c r="P24" s="447" t="s">
        <v>23</v>
      </c>
      <c r="Q24" s="415" t="s">
        <v>68</v>
      </c>
      <c r="R24" s="464" t="s">
        <v>394</v>
      </c>
      <c r="S24" s="414" t="s">
        <v>209</v>
      </c>
      <c r="T24" s="414" t="s">
        <v>209</v>
      </c>
      <c r="U24" s="440" t="s">
        <v>395</v>
      </c>
      <c r="V24" s="462" t="s">
        <v>427</v>
      </c>
      <c r="W24" s="462" t="s">
        <v>551</v>
      </c>
      <c r="X24" s="462" t="s">
        <v>552</v>
      </c>
      <c r="Y24" s="462" t="s">
        <v>553</v>
      </c>
      <c r="Z24" s="434" t="s">
        <v>554</v>
      </c>
      <c r="AA24" s="436" t="s">
        <v>555</v>
      </c>
    </row>
    <row r="25" spans="1:27" ht="146.25" customHeight="1" thickBot="1" x14ac:dyDescent="0.45">
      <c r="A25" s="395"/>
      <c r="B25" s="339"/>
      <c r="C25" s="341"/>
      <c r="D25" s="343"/>
      <c r="E25" s="402"/>
      <c r="F25" s="408"/>
      <c r="G25" s="408"/>
      <c r="H25" s="408"/>
      <c r="I25" s="458"/>
      <c r="J25" s="438"/>
      <c r="K25" s="438"/>
      <c r="L25" s="439"/>
      <c r="M25" s="445"/>
      <c r="N25" s="449"/>
      <c r="O25" s="450"/>
      <c r="P25" s="451"/>
      <c r="Q25" s="463"/>
      <c r="R25" s="464"/>
      <c r="S25" s="414"/>
      <c r="T25" s="414"/>
      <c r="U25" s="441"/>
      <c r="V25" s="322"/>
      <c r="W25" s="322"/>
      <c r="X25" s="322"/>
      <c r="Y25" s="322"/>
      <c r="Z25" s="435"/>
      <c r="AA25" s="437"/>
    </row>
    <row r="26" spans="1:27" ht="253.8" customHeight="1" thickBot="1" x14ac:dyDescent="0.45">
      <c r="A26" s="520">
        <v>6</v>
      </c>
      <c r="B26" s="390" t="s">
        <v>101</v>
      </c>
      <c r="C26" s="390" t="s">
        <v>60</v>
      </c>
      <c r="D26" s="390" t="s">
        <v>178</v>
      </c>
      <c r="E26" s="412" t="s">
        <v>102</v>
      </c>
      <c r="F26" s="407" t="s">
        <v>556</v>
      </c>
      <c r="G26" s="459" t="s">
        <v>496</v>
      </c>
      <c r="H26" s="459" t="s">
        <v>497</v>
      </c>
      <c r="I26" s="452" t="s">
        <v>557</v>
      </c>
      <c r="J26" s="438" t="s">
        <v>188</v>
      </c>
      <c r="K26" s="400" t="s">
        <v>219</v>
      </c>
      <c r="L26" s="413" t="s">
        <v>285</v>
      </c>
      <c r="M26" s="149" t="s">
        <v>438</v>
      </c>
      <c r="N26" s="264" t="s">
        <v>558</v>
      </c>
      <c r="O26" s="166" t="str">
        <f>IF(OR(P26="Preventivo",P26="Detectivo"),"Probabilidad",IF(P26="Correctivo","Impacto",""))</f>
        <v>Probabilidad</v>
      </c>
      <c r="P26" s="169" t="s">
        <v>23</v>
      </c>
      <c r="Q26" s="169" t="s">
        <v>79</v>
      </c>
      <c r="R26" s="465" t="s">
        <v>394</v>
      </c>
      <c r="S26" s="467" t="s">
        <v>219</v>
      </c>
      <c r="T26" s="413" t="s">
        <v>285</v>
      </c>
      <c r="U26" s="440" t="s">
        <v>395</v>
      </c>
      <c r="V26" s="265" t="s">
        <v>498</v>
      </c>
      <c r="W26" s="265" t="s">
        <v>499</v>
      </c>
      <c r="X26" s="172" t="s">
        <v>501</v>
      </c>
      <c r="Y26" s="266" t="s">
        <v>560</v>
      </c>
      <c r="Z26" s="431" t="s">
        <v>561</v>
      </c>
      <c r="AA26" s="417" t="s">
        <v>410</v>
      </c>
    </row>
    <row r="27" spans="1:27" ht="270" customHeight="1" thickBot="1" x14ac:dyDescent="0.45">
      <c r="A27" s="521"/>
      <c r="B27" s="461"/>
      <c r="C27" s="461"/>
      <c r="D27" s="461"/>
      <c r="E27" s="402"/>
      <c r="F27" s="408"/>
      <c r="G27" s="460"/>
      <c r="H27" s="460"/>
      <c r="I27" s="453"/>
      <c r="J27" s="438"/>
      <c r="K27" s="400"/>
      <c r="L27" s="413"/>
      <c r="M27" s="149" t="s">
        <v>439</v>
      </c>
      <c r="N27" s="190" t="s">
        <v>559</v>
      </c>
      <c r="O27" s="262" t="str">
        <f t="shared" ref="O27" si="0">IF(OR(P27="Preventivo",P27="Detectivo"),"Probabilidad",IF(P27="Correctivo","Impacto",""))</f>
        <v>Probabilidad</v>
      </c>
      <c r="P27" s="263" t="s">
        <v>23</v>
      </c>
      <c r="Q27" s="263" t="s">
        <v>79</v>
      </c>
      <c r="R27" s="466"/>
      <c r="S27" s="468"/>
      <c r="T27" s="413"/>
      <c r="U27" s="441"/>
      <c r="V27" s="268" t="s">
        <v>500</v>
      </c>
      <c r="W27" s="269" t="s">
        <v>502</v>
      </c>
      <c r="X27" s="269" t="s">
        <v>501</v>
      </c>
      <c r="Y27" s="270" t="s">
        <v>560</v>
      </c>
      <c r="Z27" s="433"/>
      <c r="AA27" s="418"/>
    </row>
    <row r="28" spans="1:27" ht="254.25" customHeight="1" thickBot="1" x14ac:dyDescent="0.45">
      <c r="A28" s="267">
        <v>7</v>
      </c>
      <c r="B28" s="271" t="s">
        <v>101</v>
      </c>
      <c r="C28" s="272" t="s">
        <v>60</v>
      </c>
      <c r="D28" s="261" t="s">
        <v>181</v>
      </c>
      <c r="E28" s="273" t="s">
        <v>102</v>
      </c>
      <c r="F28" s="163" t="s">
        <v>503</v>
      </c>
      <c r="G28" s="163" t="s">
        <v>428</v>
      </c>
      <c r="H28" s="163" t="s">
        <v>504</v>
      </c>
      <c r="I28" s="162" t="s">
        <v>505</v>
      </c>
      <c r="J28" s="145" t="s">
        <v>429</v>
      </c>
      <c r="K28" s="274" t="s">
        <v>271</v>
      </c>
      <c r="L28" s="146" t="s">
        <v>189</v>
      </c>
      <c r="M28" s="149" t="s">
        <v>440</v>
      </c>
      <c r="N28" s="259" t="s">
        <v>562</v>
      </c>
      <c r="O28" s="275" t="str">
        <f>IF(OR(P28="Preventivo",P28="Detectivo"),"Probabilidad",IF(P28="Correctivo","Impacto",""))</f>
        <v>Probabilidad</v>
      </c>
      <c r="P28" s="276" t="s">
        <v>43</v>
      </c>
      <c r="Q28" s="276" t="s">
        <v>79</v>
      </c>
      <c r="R28" s="277" t="s">
        <v>429</v>
      </c>
      <c r="S28" s="278" t="s">
        <v>271</v>
      </c>
      <c r="T28" s="147" t="s">
        <v>189</v>
      </c>
      <c r="U28" s="260" t="s">
        <v>395</v>
      </c>
      <c r="V28" s="268" t="s">
        <v>563</v>
      </c>
      <c r="W28" s="269" t="s">
        <v>431</v>
      </c>
      <c r="X28" s="268" t="s">
        <v>501</v>
      </c>
      <c r="Y28" s="270" t="s">
        <v>564</v>
      </c>
      <c r="Z28" s="279" t="s">
        <v>565</v>
      </c>
      <c r="AA28" s="280" t="s">
        <v>506</v>
      </c>
    </row>
    <row r="29" spans="1:27" ht="177.6" customHeight="1" thickBot="1" x14ac:dyDescent="0.45">
      <c r="A29" s="520">
        <v>8</v>
      </c>
      <c r="B29" s="338" t="s">
        <v>374</v>
      </c>
      <c r="C29" s="340" t="s">
        <v>60</v>
      </c>
      <c r="D29" s="342" t="s">
        <v>182</v>
      </c>
      <c r="E29" s="487" t="s">
        <v>93</v>
      </c>
      <c r="F29" s="485" t="s">
        <v>566</v>
      </c>
      <c r="G29" s="485" t="s">
        <v>507</v>
      </c>
      <c r="H29" s="485" t="s">
        <v>508</v>
      </c>
      <c r="I29" s="485" t="s">
        <v>567</v>
      </c>
      <c r="J29" s="438" t="s">
        <v>429</v>
      </c>
      <c r="K29" s="438" t="s">
        <v>270</v>
      </c>
      <c r="L29" s="438" t="s">
        <v>270</v>
      </c>
      <c r="M29" s="445" t="s">
        <v>433</v>
      </c>
      <c r="N29" s="176" t="s">
        <v>568</v>
      </c>
      <c r="O29" s="177" t="s">
        <v>187</v>
      </c>
      <c r="P29" s="177" t="s">
        <v>23</v>
      </c>
      <c r="Q29" s="180" t="s">
        <v>79</v>
      </c>
      <c r="R29" s="438" t="s">
        <v>429</v>
      </c>
      <c r="S29" s="438" t="s">
        <v>270</v>
      </c>
      <c r="T29" s="438" t="s">
        <v>270</v>
      </c>
      <c r="U29" s="440" t="s">
        <v>395</v>
      </c>
      <c r="V29" s="183" t="s">
        <v>571</v>
      </c>
      <c r="W29" s="183" t="s">
        <v>572</v>
      </c>
      <c r="X29" s="184" t="s">
        <v>573</v>
      </c>
      <c r="Y29" s="157" t="s">
        <v>574</v>
      </c>
      <c r="Z29" s="431" t="s">
        <v>581</v>
      </c>
      <c r="AA29" s="417" t="s">
        <v>582</v>
      </c>
    </row>
    <row r="30" spans="1:27" ht="177.6" customHeight="1" thickBot="1" x14ac:dyDescent="0.45">
      <c r="A30" s="522"/>
      <c r="B30" s="392"/>
      <c r="C30" s="396"/>
      <c r="D30" s="490"/>
      <c r="E30" s="488"/>
      <c r="F30" s="421"/>
      <c r="G30" s="421"/>
      <c r="H30" s="421"/>
      <c r="I30" s="421"/>
      <c r="J30" s="438"/>
      <c r="K30" s="438"/>
      <c r="L30" s="438"/>
      <c r="M30" s="445"/>
      <c r="N30" s="176" t="s">
        <v>569</v>
      </c>
      <c r="O30" s="178" t="s">
        <v>187</v>
      </c>
      <c r="P30" s="178" t="s">
        <v>23</v>
      </c>
      <c r="Q30" s="181" t="s">
        <v>79</v>
      </c>
      <c r="R30" s="438"/>
      <c r="S30" s="438"/>
      <c r="T30" s="438"/>
      <c r="U30" s="471"/>
      <c r="V30" s="185" t="s">
        <v>575</v>
      </c>
      <c r="W30" s="186" t="s">
        <v>576</v>
      </c>
      <c r="X30" s="186" t="s">
        <v>577</v>
      </c>
      <c r="Y30" s="157" t="s">
        <v>574</v>
      </c>
      <c r="Z30" s="432"/>
      <c r="AA30" s="419"/>
    </row>
    <row r="31" spans="1:27" ht="177.6" customHeight="1" thickBot="1" x14ac:dyDescent="0.45">
      <c r="A31" s="521"/>
      <c r="B31" s="339"/>
      <c r="C31" s="341"/>
      <c r="D31" s="343"/>
      <c r="E31" s="489"/>
      <c r="F31" s="486"/>
      <c r="G31" s="486"/>
      <c r="H31" s="486"/>
      <c r="I31" s="486"/>
      <c r="J31" s="438"/>
      <c r="K31" s="438"/>
      <c r="L31" s="438"/>
      <c r="M31" s="445"/>
      <c r="N31" s="176" t="s">
        <v>570</v>
      </c>
      <c r="O31" s="179" t="s">
        <v>187</v>
      </c>
      <c r="P31" s="179" t="s">
        <v>23</v>
      </c>
      <c r="Q31" s="182" t="s">
        <v>79</v>
      </c>
      <c r="R31" s="438"/>
      <c r="S31" s="438"/>
      <c r="T31" s="438"/>
      <c r="U31" s="441"/>
      <c r="V31" s="186" t="s">
        <v>578</v>
      </c>
      <c r="W31" s="186" t="s">
        <v>579</v>
      </c>
      <c r="X31" s="186" t="s">
        <v>580</v>
      </c>
      <c r="Y31" s="156" t="s">
        <v>574</v>
      </c>
      <c r="Z31" s="433"/>
      <c r="AA31" s="418"/>
    </row>
    <row r="32" spans="1:27" ht="92.25" customHeight="1" thickBot="1" x14ac:dyDescent="0.45">
      <c r="A32" s="323">
        <v>9</v>
      </c>
      <c r="B32" s="323" t="s">
        <v>375</v>
      </c>
      <c r="C32" s="344" t="s">
        <v>60</v>
      </c>
      <c r="D32" s="344" t="s">
        <v>183</v>
      </c>
      <c r="E32" s="403" t="s">
        <v>376</v>
      </c>
      <c r="F32" s="403" t="s">
        <v>583</v>
      </c>
      <c r="G32" s="403" t="s">
        <v>584</v>
      </c>
      <c r="H32" s="403" t="s">
        <v>585</v>
      </c>
      <c r="I32" s="426" t="s">
        <v>432</v>
      </c>
      <c r="J32" s="438" t="s">
        <v>429</v>
      </c>
      <c r="K32" s="469" t="s">
        <v>271</v>
      </c>
      <c r="L32" s="439" t="s">
        <v>189</v>
      </c>
      <c r="M32" s="445" t="s">
        <v>441</v>
      </c>
      <c r="N32" s="470" t="s">
        <v>586</v>
      </c>
      <c r="O32" s="479" t="s">
        <v>187</v>
      </c>
      <c r="P32" s="481" t="s">
        <v>23</v>
      </c>
      <c r="Q32" s="483" t="s">
        <v>79</v>
      </c>
      <c r="R32" s="472" t="s">
        <v>394</v>
      </c>
      <c r="S32" s="473" t="s">
        <v>271</v>
      </c>
      <c r="T32" s="475" t="s">
        <v>189</v>
      </c>
      <c r="U32" s="477" t="s">
        <v>395</v>
      </c>
      <c r="V32" s="321" t="s">
        <v>587</v>
      </c>
      <c r="W32" s="321" t="s">
        <v>588</v>
      </c>
      <c r="X32" s="321" t="s">
        <v>589</v>
      </c>
      <c r="Y32" s="174">
        <v>45689</v>
      </c>
      <c r="Z32" s="431" t="s">
        <v>590</v>
      </c>
      <c r="AA32" s="417" t="s">
        <v>591</v>
      </c>
    </row>
    <row r="33" spans="1:27" ht="92.25" customHeight="1" thickBot="1" x14ac:dyDescent="0.45">
      <c r="A33" s="324"/>
      <c r="B33" s="324"/>
      <c r="C33" s="345"/>
      <c r="D33" s="345"/>
      <c r="E33" s="405"/>
      <c r="F33" s="405"/>
      <c r="G33" s="405"/>
      <c r="H33" s="405"/>
      <c r="I33" s="428"/>
      <c r="J33" s="438"/>
      <c r="K33" s="469"/>
      <c r="L33" s="439"/>
      <c r="M33" s="445"/>
      <c r="N33" s="470"/>
      <c r="O33" s="480"/>
      <c r="P33" s="482"/>
      <c r="Q33" s="484"/>
      <c r="R33" s="472"/>
      <c r="S33" s="474"/>
      <c r="T33" s="476"/>
      <c r="U33" s="478"/>
      <c r="V33" s="322"/>
      <c r="W33" s="322"/>
      <c r="X33" s="322"/>
      <c r="Y33" s="201"/>
      <c r="Z33" s="433"/>
      <c r="AA33" s="418"/>
    </row>
    <row r="34" spans="1:27" ht="153.75" customHeight="1" thickBot="1" x14ac:dyDescent="0.45">
      <c r="A34" s="323">
        <v>10</v>
      </c>
      <c r="B34" s="323" t="s">
        <v>377</v>
      </c>
      <c r="C34" s="344" t="s">
        <v>60</v>
      </c>
      <c r="D34" s="344" t="s">
        <v>184</v>
      </c>
      <c r="E34" s="409" t="s">
        <v>378</v>
      </c>
      <c r="F34" s="403" t="s">
        <v>444</v>
      </c>
      <c r="G34" s="493" t="s">
        <v>592</v>
      </c>
      <c r="H34" s="493" t="s">
        <v>442</v>
      </c>
      <c r="I34" s="452" t="s">
        <v>443</v>
      </c>
      <c r="J34" s="439" t="s">
        <v>189</v>
      </c>
      <c r="K34" s="469" t="s">
        <v>271</v>
      </c>
      <c r="L34" s="439" t="s">
        <v>189</v>
      </c>
      <c r="M34" s="149" t="s">
        <v>446</v>
      </c>
      <c r="N34" s="282" t="s">
        <v>593</v>
      </c>
      <c r="O34" s="283" t="s">
        <v>187</v>
      </c>
      <c r="P34" s="235" t="s">
        <v>23</v>
      </c>
      <c r="Q34" s="284" t="s">
        <v>79</v>
      </c>
      <c r="R34" s="145" t="s">
        <v>188</v>
      </c>
      <c r="S34" s="523" t="s">
        <v>271</v>
      </c>
      <c r="T34" s="439" t="s">
        <v>189</v>
      </c>
      <c r="U34" s="491" t="s">
        <v>395</v>
      </c>
      <c r="V34" s="285" t="s">
        <v>448</v>
      </c>
      <c r="W34" s="285" t="s">
        <v>452</v>
      </c>
      <c r="X34" s="286" t="s">
        <v>449</v>
      </c>
      <c r="Y34" s="187" t="s">
        <v>594</v>
      </c>
      <c r="Z34" s="323" t="s">
        <v>453</v>
      </c>
      <c r="AA34" s="287" t="s">
        <v>454</v>
      </c>
    </row>
    <row r="35" spans="1:27" ht="204" customHeight="1" thickBot="1" x14ac:dyDescent="0.45">
      <c r="A35" s="346"/>
      <c r="B35" s="346"/>
      <c r="C35" s="389"/>
      <c r="D35" s="389"/>
      <c r="E35" s="411"/>
      <c r="F35" s="404"/>
      <c r="G35" s="494"/>
      <c r="H35" s="494"/>
      <c r="I35" s="453"/>
      <c r="J35" s="439"/>
      <c r="K35" s="469"/>
      <c r="L35" s="439"/>
      <c r="M35" s="149" t="s">
        <v>447</v>
      </c>
      <c r="N35" s="282" t="s">
        <v>445</v>
      </c>
      <c r="O35" s="288" t="s">
        <v>187</v>
      </c>
      <c r="P35" s="235" t="s">
        <v>23</v>
      </c>
      <c r="Q35" s="284" t="s">
        <v>79</v>
      </c>
      <c r="R35" s="144" t="s">
        <v>394</v>
      </c>
      <c r="S35" s="474"/>
      <c r="T35" s="439"/>
      <c r="U35" s="492"/>
      <c r="V35" s="285" t="s">
        <v>450</v>
      </c>
      <c r="W35" s="289" t="s">
        <v>451</v>
      </c>
      <c r="X35" s="289" t="s">
        <v>449</v>
      </c>
      <c r="Y35" s="187">
        <v>45991</v>
      </c>
      <c r="Z35" s="324"/>
      <c r="AA35" s="290"/>
    </row>
    <row r="36" spans="1:27" ht="147.75" customHeight="1" thickBot="1" x14ac:dyDescent="0.45">
      <c r="A36" s="323">
        <v>11</v>
      </c>
      <c r="B36" s="323" t="s">
        <v>379</v>
      </c>
      <c r="C36" s="344" t="s">
        <v>60</v>
      </c>
      <c r="D36" s="344" t="s">
        <v>517</v>
      </c>
      <c r="E36" s="409" t="s">
        <v>381</v>
      </c>
      <c r="F36" s="403" t="s">
        <v>509</v>
      </c>
      <c r="G36" s="403" t="s">
        <v>455</v>
      </c>
      <c r="H36" s="403" t="s">
        <v>456</v>
      </c>
      <c r="I36" s="426" t="s">
        <v>510</v>
      </c>
      <c r="J36" s="439" t="s">
        <v>457</v>
      </c>
      <c r="K36" s="400" t="s">
        <v>219</v>
      </c>
      <c r="L36" s="413" t="s">
        <v>285</v>
      </c>
      <c r="M36" s="149" t="s">
        <v>458</v>
      </c>
      <c r="N36" s="282" t="s">
        <v>511</v>
      </c>
      <c r="O36" s="291" t="str">
        <f>IF(OR(P36="Preventivo",P36="Detectivo"),"Probabilidad",IF(P36="Correctivo","Impacto",""))</f>
        <v>Probabilidad</v>
      </c>
      <c r="P36" s="292" t="s">
        <v>23</v>
      </c>
      <c r="Q36" s="293" t="s">
        <v>79</v>
      </c>
      <c r="R36" s="145" t="s">
        <v>188</v>
      </c>
      <c r="S36" s="467" t="s">
        <v>219</v>
      </c>
      <c r="T36" s="413" t="s">
        <v>285</v>
      </c>
      <c r="U36" s="491" t="s">
        <v>395</v>
      </c>
      <c r="V36" s="495" t="s">
        <v>460</v>
      </c>
      <c r="W36" s="495" t="s">
        <v>461</v>
      </c>
      <c r="X36" s="497" t="s">
        <v>462</v>
      </c>
      <c r="Y36" s="156" t="s">
        <v>595</v>
      </c>
      <c r="Z36" s="431" t="s">
        <v>513</v>
      </c>
      <c r="AA36" s="417" t="s">
        <v>410</v>
      </c>
    </row>
    <row r="37" spans="1:27" ht="165" customHeight="1" thickBot="1" x14ac:dyDescent="0.45">
      <c r="A37" s="324"/>
      <c r="B37" s="324"/>
      <c r="C37" s="345"/>
      <c r="D37" s="345"/>
      <c r="E37" s="410"/>
      <c r="F37" s="405"/>
      <c r="G37" s="405"/>
      <c r="H37" s="405"/>
      <c r="I37" s="428"/>
      <c r="J37" s="439"/>
      <c r="K37" s="400"/>
      <c r="L37" s="413"/>
      <c r="M37" s="149" t="s">
        <v>459</v>
      </c>
      <c r="N37" s="282" t="s">
        <v>512</v>
      </c>
      <c r="O37" s="294" t="str">
        <f t="shared" ref="O37" si="1">IF(OR(P37="Preventivo",P37="Detectivo"),"Probabilidad",IF(P37="Correctivo","Impacto",""))</f>
        <v>Probabilidad</v>
      </c>
      <c r="P37" s="292" t="s">
        <v>23</v>
      </c>
      <c r="Q37" s="293" t="s">
        <v>79</v>
      </c>
      <c r="R37" s="144" t="s">
        <v>394</v>
      </c>
      <c r="S37" s="468"/>
      <c r="T37" s="413"/>
      <c r="U37" s="492"/>
      <c r="V37" s="496"/>
      <c r="W37" s="496"/>
      <c r="X37" s="498"/>
      <c r="Y37" s="157"/>
      <c r="Z37" s="433"/>
      <c r="AA37" s="419"/>
    </row>
    <row r="38" spans="1:27" ht="135" customHeight="1" thickBot="1" x14ac:dyDescent="0.45">
      <c r="A38" s="323">
        <v>12</v>
      </c>
      <c r="B38" s="323" t="s">
        <v>112</v>
      </c>
      <c r="C38" s="344" t="s">
        <v>60</v>
      </c>
      <c r="D38" s="344" t="s">
        <v>380</v>
      </c>
      <c r="E38" s="409" t="s">
        <v>113</v>
      </c>
      <c r="F38" s="403" t="s">
        <v>514</v>
      </c>
      <c r="G38" s="403" t="s">
        <v>515</v>
      </c>
      <c r="H38" s="403" t="s">
        <v>596</v>
      </c>
      <c r="I38" s="452" t="s">
        <v>516</v>
      </c>
      <c r="J38" s="439" t="s">
        <v>457</v>
      </c>
      <c r="K38" s="438" t="s">
        <v>209</v>
      </c>
      <c r="L38" s="499" t="s">
        <v>189</v>
      </c>
      <c r="M38" s="445" t="s">
        <v>463</v>
      </c>
      <c r="N38" s="295" t="s">
        <v>597</v>
      </c>
      <c r="O38" s="296" t="str">
        <f>IF(OR(P38="Preventivo",P38="Detectivo"),"Probabilidad",IF(P38="Correctivo","Impacto",""))</f>
        <v>Probabilidad</v>
      </c>
      <c r="P38" s="297" t="s">
        <v>23</v>
      </c>
      <c r="Q38" s="298" t="s">
        <v>79</v>
      </c>
      <c r="R38" s="145" t="s">
        <v>429</v>
      </c>
      <c r="S38" s="438" t="s">
        <v>209</v>
      </c>
      <c r="T38" s="499" t="s">
        <v>189</v>
      </c>
      <c r="U38" s="491" t="s">
        <v>395</v>
      </c>
      <c r="V38" s="197" t="s">
        <v>519</v>
      </c>
      <c r="W38" s="299" t="s">
        <v>520</v>
      </c>
      <c r="X38" s="299" t="s">
        <v>521</v>
      </c>
      <c r="Y38" s="188" t="s">
        <v>599</v>
      </c>
      <c r="Z38" s="431" t="s">
        <v>602</v>
      </c>
      <c r="AA38" s="501" t="s">
        <v>603</v>
      </c>
    </row>
    <row r="39" spans="1:27" ht="135" customHeight="1" thickBot="1" x14ac:dyDescent="0.45">
      <c r="A39" s="346"/>
      <c r="B39" s="346"/>
      <c r="C39" s="389"/>
      <c r="D39" s="389"/>
      <c r="E39" s="411"/>
      <c r="F39" s="404"/>
      <c r="G39" s="404"/>
      <c r="H39" s="404"/>
      <c r="I39" s="534"/>
      <c r="J39" s="439"/>
      <c r="K39" s="438"/>
      <c r="L39" s="475"/>
      <c r="M39" s="445"/>
      <c r="N39" s="300" t="s">
        <v>598</v>
      </c>
      <c r="O39" s="296" t="str">
        <f t="shared" ref="O39:O40" si="2">IF(OR(P39="Preventivo",P39="Detectivo"),"Probabilidad",IF(P39="Correctivo","Impacto",""))</f>
        <v>Probabilidad</v>
      </c>
      <c r="P39" s="297" t="s">
        <v>23</v>
      </c>
      <c r="Q39" s="298" t="s">
        <v>79</v>
      </c>
      <c r="R39" s="155" t="s">
        <v>394</v>
      </c>
      <c r="S39" s="438"/>
      <c r="T39" s="475"/>
      <c r="U39" s="500"/>
      <c r="V39" s="196" t="s">
        <v>522</v>
      </c>
      <c r="W39" s="299" t="s">
        <v>523</v>
      </c>
      <c r="X39" s="299" t="s">
        <v>521</v>
      </c>
      <c r="Y39" s="188" t="s">
        <v>599</v>
      </c>
      <c r="Z39" s="432"/>
      <c r="AA39" s="419"/>
    </row>
    <row r="40" spans="1:27" ht="135" customHeight="1" thickBot="1" x14ac:dyDescent="0.45">
      <c r="A40" s="324"/>
      <c r="B40" s="324"/>
      <c r="C40" s="345"/>
      <c r="D40" s="345"/>
      <c r="E40" s="410"/>
      <c r="F40" s="405"/>
      <c r="G40" s="405"/>
      <c r="H40" s="405"/>
      <c r="I40" s="453"/>
      <c r="J40" s="439"/>
      <c r="K40" s="438"/>
      <c r="L40" s="476"/>
      <c r="M40" s="445"/>
      <c r="N40" s="300" t="s">
        <v>518</v>
      </c>
      <c r="O40" s="296" t="str">
        <f t="shared" si="2"/>
        <v>Probabilidad</v>
      </c>
      <c r="P40" s="297" t="s">
        <v>23</v>
      </c>
      <c r="Q40" s="298" t="s">
        <v>79</v>
      </c>
      <c r="R40" s="154" t="s">
        <v>471</v>
      </c>
      <c r="S40" s="438"/>
      <c r="T40" s="476"/>
      <c r="U40" s="492"/>
      <c r="V40" s="197" t="s">
        <v>600</v>
      </c>
      <c r="W40" s="301" t="s">
        <v>601</v>
      </c>
      <c r="X40" s="299" t="s">
        <v>521</v>
      </c>
      <c r="Y40" s="188" t="s">
        <v>599</v>
      </c>
      <c r="Z40" s="433"/>
      <c r="AA40" s="418"/>
    </row>
    <row r="41" spans="1:27" ht="240.75" customHeight="1" thickBot="1" x14ac:dyDescent="0.45">
      <c r="A41" s="323">
        <v>13</v>
      </c>
      <c r="B41" s="323" t="s">
        <v>87</v>
      </c>
      <c r="C41" s="336" t="s">
        <v>60</v>
      </c>
      <c r="D41" s="344" t="s">
        <v>382</v>
      </c>
      <c r="E41" s="409" t="s">
        <v>384</v>
      </c>
      <c r="F41" s="459" t="s">
        <v>524</v>
      </c>
      <c r="G41" s="459" t="s">
        <v>604</v>
      </c>
      <c r="H41" s="459" t="s">
        <v>605</v>
      </c>
      <c r="I41" s="485" t="s">
        <v>606</v>
      </c>
      <c r="J41" s="502" t="s">
        <v>290</v>
      </c>
      <c r="K41" s="438" t="s">
        <v>209</v>
      </c>
      <c r="L41" s="438" t="s">
        <v>209</v>
      </c>
      <c r="M41" s="149" t="s">
        <v>464</v>
      </c>
      <c r="N41" s="189" t="s">
        <v>607</v>
      </c>
      <c r="O41" s="296" t="str">
        <f>IF(OR(P41="Preventivo",P41="Detectivo"),"Probabilidad",IF(P41="Correctivo","Impacto",""))</f>
        <v>Probabilidad</v>
      </c>
      <c r="P41" s="297" t="s">
        <v>23</v>
      </c>
      <c r="Q41" s="298" t="s">
        <v>79</v>
      </c>
      <c r="R41" s="151" t="s">
        <v>471</v>
      </c>
      <c r="S41" s="512" t="s">
        <v>209</v>
      </c>
      <c r="T41" s="512" t="s">
        <v>209</v>
      </c>
      <c r="U41" s="491" t="s">
        <v>395</v>
      </c>
      <c r="V41" s="528" t="s">
        <v>610</v>
      </c>
      <c r="W41" s="528" t="s">
        <v>608</v>
      </c>
      <c r="X41" s="528" t="s">
        <v>472</v>
      </c>
      <c r="Y41" s="531" t="s">
        <v>609</v>
      </c>
      <c r="Z41" s="525" t="s">
        <v>611</v>
      </c>
      <c r="AA41" s="302" t="s">
        <v>410</v>
      </c>
    </row>
    <row r="42" spans="1:27" ht="259.5" customHeight="1" thickBot="1" x14ac:dyDescent="0.45">
      <c r="A42" s="346"/>
      <c r="B42" s="346"/>
      <c r="C42" s="388"/>
      <c r="D42" s="389"/>
      <c r="E42" s="411"/>
      <c r="F42" s="420"/>
      <c r="G42" s="420"/>
      <c r="H42" s="420"/>
      <c r="I42" s="421"/>
      <c r="J42" s="502"/>
      <c r="K42" s="438"/>
      <c r="L42" s="438"/>
      <c r="M42" s="149" t="s">
        <v>465</v>
      </c>
      <c r="N42" s="190" t="s">
        <v>607</v>
      </c>
      <c r="O42" s="303" t="str">
        <f t="shared" ref="O42:O47" si="3">IF(OR(P42="Preventivo",P42="Detectivo"),"Probabilidad",IF(P42="Correctivo","Impacto",""))</f>
        <v>Probabilidad</v>
      </c>
      <c r="P42" s="297" t="s">
        <v>23</v>
      </c>
      <c r="Q42" s="298" t="s">
        <v>79</v>
      </c>
      <c r="R42" s="151" t="s">
        <v>471</v>
      </c>
      <c r="S42" s="524"/>
      <c r="T42" s="524"/>
      <c r="U42" s="500"/>
      <c r="V42" s="529"/>
      <c r="W42" s="529"/>
      <c r="X42" s="529"/>
      <c r="Y42" s="532"/>
      <c r="Z42" s="526"/>
      <c r="AA42" s="280" t="s">
        <v>410</v>
      </c>
    </row>
    <row r="43" spans="1:27" ht="249" customHeight="1" thickBot="1" x14ac:dyDescent="0.45">
      <c r="A43" s="346"/>
      <c r="B43" s="346"/>
      <c r="C43" s="388"/>
      <c r="D43" s="389"/>
      <c r="E43" s="411"/>
      <c r="F43" s="420"/>
      <c r="G43" s="420"/>
      <c r="H43" s="420"/>
      <c r="I43" s="421"/>
      <c r="J43" s="502"/>
      <c r="K43" s="438"/>
      <c r="L43" s="438"/>
      <c r="M43" s="149" t="s">
        <v>466</v>
      </c>
      <c r="N43" s="190" t="s">
        <v>607</v>
      </c>
      <c r="O43" s="303" t="str">
        <f t="shared" si="3"/>
        <v>Probabilidad</v>
      </c>
      <c r="P43" s="297" t="s">
        <v>23</v>
      </c>
      <c r="Q43" s="298" t="s">
        <v>79</v>
      </c>
      <c r="R43" s="151" t="s">
        <v>471</v>
      </c>
      <c r="S43" s="524"/>
      <c r="T43" s="524"/>
      <c r="U43" s="500"/>
      <c r="V43" s="529"/>
      <c r="W43" s="529"/>
      <c r="X43" s="529"/>
      <c r="Y43" s="532"/>
      <c r="Z43" s="526"/>
      <c r="AA43" s="280" t="s">
        <v>410</v>
      </c>
    </row>
    <row r="44" spans="1:27" ht="289.5" customHeight="1" thickBot="1" x14ac:dyDescent="0.45">
      <c r="A44" s="346"/>
      <c r="B44" s="346"/>
      <c r="C44" s="388"/>
      <c r="D44" s="389"/>
      <c r="E44" s="411"/>
      <c r="F44" s="420"/>
      <c r="G44" s="420"/>
      <c r="H44" s="420"/>
      <c r="I44" s="421"/>
      <c r="J44" s="502"/>
      <c r="K44" s="438"/>
      <c r="L44" s="438"/>
      <c r="M44" s="149" t="s">
        <v>467</v>
      </c>
      <c r="N44" s="190" t="s">
        <v>607</v>
      </c>
      <c r="O44" s="303" t="str">
        <f t="shared" si="3"/>
        <v>Probabilidad</v>
      </c>
      <c r="P44" s="297" t="s">
        <v>23</v>
      </c>
      <c r="Q44" s="298" t="s">
        <v>79</v>
      </c>
      <c r="R44" s="151" t="s">
        <v>471</v>
      </c>
      <c r="S44" s="524"/>
      <c r="T44" s="524"/>
      <c r="U44" s="500"/>
      <c r="V44" s="529"/>
      <c r="W44" s="529"/>
      <c r="X44" s="529"/>
      <c r="Y44" s="532"/>
      <c r="Z44" s="526"/>
      <c r="AA44" s="280" t="s">
        <v>410</v>
      </c>
    </row>
    <row r="45" spans="1:27" ht="249" customHeight="1" thickBot="1" x14ac:dyDescent="0.45">
      <c r="A45" s="346"/>
      <c r="B45" s="346"/>
      <c r="C45" s="388"/>
      <c r="D45" s="389"/>
      <c r="E45" s="411"/>
      <c r="F45" s="420"/>
      <c r="G45" s="420"/>
      <c r="H45" s="420"/>
      <c r="I45" s="421"/>
      <c r="J45" s="502"/>
      <c r="K45" s="438"/>
      <c r="L45" s="438"/>
      <c r="M45" s="149" t="s">
        <v>468</v>
      </c>
      <c r="N45" s="190" t="s">
        <v>607</v>
      </c>
      <c r="O45" s="303" t="str">
        <f t="shared" si="3"/>
        <v>Probabilidad</v>
      </c>
      <c r="P45" s="297" t="s">
        <v>43</v>
      </c>
      <c r="Q45" s="298" t="s">
        <v>79</v>
      </c>
      <c r="R45" s="151" t="s">
        <v>471</v>
      </c>
      <c r="S45" s="524"/>
      <c r="T45" s="524"/>
      <c r="U45" s="500"/>
      <c r="V45" s="529"/>
      <c r="W45" s="529"/>
      <c r="X45" s="529"/>
      <c r="Y45" s="532"/>
      <c r="Z45" s="526"/>
      <c r="AA45" s="280" t="s">
        <v>410</v>
      </c>
    </row>
    <row r="46" spans="1:27" ht="213.75" customHeight="1" thickBot="1" x14ac:dyDescent="0.45">
      <c r="A46" s="346"/>
      <c r="B46" s="346"/>
      <c r="C46" s="388"/>
      <c r="D46" s="389"/>
      <c r="E46" s="411"/>
      <c r="F46" s="420"/>
      <c r="G46" s="420"/>
      <c r="H46" s="420"/>
      <c r="I46" s="421"/>
      <c r="J46" s="502"/>
      <c r="K46" s="438"/>
      <c r="L46" s="438"/>
      <c r="M46" s="149" t="s">
        <v>469</v>
      </c>
      <c r="N46" s="191" t="s">
        <v>607</v>
      </c>
      <c r="O46" s="303" t="str">
        <f t="shared" si="3"/>
        <v>Probabilidad</v>
      </c>
      <c r="P46" s="297" t="s">
        <v>43</v>
      </c>
      <c r="Q46" s="298" t="s">
        <v>79</v>
      </c>
      <c r="R46" s="151" t="s">
        <v>471</v>
      </c>
      <c r="S46" s="524"/>
      <c r="T46" s="524"/>
      <c r="U46" s="500"/>
      <c r="V46" s="529"/>
      <c r="W46" s="529"/>
      <c r="X46" s="529"/>
      <c r="Y46" s="532"/>
      <c r="Z46" s="526"/>
      <c r="AA46" s="280" t="s">
        <v>410</v>
      </c>
    </row>
    <row r="47" spans="1:27" ht="204.75" customHeight="1" thickBot="1" x14ac:dyDescent="0.45">
      <c r="A47" s="346"/>
      <c r="B47" s="346"/>
      <c r="C47" s="388"/>
      <c r="D47" s="389"/>
      <c r="E47" s="411"/>
      <c r="F47" s="460"/>
      <c r="G47" s="460"/>
      <c r="H47" s="460"/>
      <c r="I47" s="486"/>
      <c r="J47" s="502"/>
      <c r="K47" s="438"/>
      <c r="L47" s="438"/>
      <c r="M47" s="149" t="s">
        <v>470</v>
      </c>
      <c r="N47" s="192" t="s">
        <v>607</v>
      </c>
      <c r="O47" s="304" t="str">
        <f t="shared" si="3"/>
        <v>Probabilidad</v>
      </c>
      <c r="P47" s="305" t="s">
        <v>23</v>
      </c>
      <c r="Q47" s="306" t="s">
        <v>79</v>
      </c>
      <c r="R47" s="151" t="s">
        <v>471</v>
      </c>
      <c r="S47" s="513"/>
      <c r="T47" s="513"/>
      <c r="U47" s="492"/>
      <c r="V47" s="530"/>
      <c r="W47" s="530"/>
      <c r="X47" s="530"/>
      <c r="Y47" s="533"/>
      <c r="Z47" s="527"/>
      <c r="AA47" s="280" t="s">
        <v>525</v>
      </c>
    </row>
    <row r="48" spans="1:27" ht="226.2" customHeight="1" thickBot="1" x14ac:dyDescent="0.45">
      <c r="A48" s="334">
        <v>14</v>
      </c>
      <c r="B48" s="334" t="s">
        <v>126</v>
      </c>
      <c r="C48" s="336" t="s">
        <v>60</v>
      </c>
      <c r="D48" s="336" t="s">
        <v>383</v>
      </c>
      <c r="E48" s="401" t="s">
        <v>386</v>
      </c>
      <c r="F48" s="459" t="s">
        <v>612</v>
      </c>
      <c r="G48" s="459" t="s">
        <v>613</v>
      </c>
      <c r="H48" s="459" t="s">
        <v>614</v>
      </c>
      <c r="I48" s="485" t="s">
        <v>615</v>
      </c>
      <c r="J48" s="512" t="s">
        <v>429</v>
      </c>
      <c r="K48" s="438" t="s">
        <v>270</v>
      </c>
      <c r="L48" s="438" t="s">
        <v>270</v>
      </c>
      <c r="M48" s="150" t="s">
        <v>473</v>
      </c>
      <c r="N48" s="193" t="s">
        <v>616</v>
      </c>
      <c r="O48" s="307" t="str">
        <f>IF(OR(P48="Preventivo",P48="Detectivo"),"Probabilidad",IF(P48="Correctivo","Impacto",""))</f>
        <v>Probabilidad</v>
      </c>
      <c r="P48" s="292" t="s">
        <v>23</v>
      </c>
      <c r="Q48" s="293" t="s">
        <v>79</v>
      </c>
      <c r="R48" s="503" t="s">
        <v>394</v>
      </c>
      <c r="S48" s="438" t="s">
        <v>270</v>
      </c>
      <c r="T48" s="438" t="s">
        <v>270</v>
      </c>
      <c r="U48" s="440" t="s">
        <v>395</v>
      </c>
      <c r="V48" s="194" t="s">
        <v>617</v>
      </c>
      <c r="W48" s="194" t="s">
        <v>618</v>
      </c>
      <c r="X48" s="308" t="s">
        <v>619</v>
      </c>
      <c r="Y48" s="309" t="s">
        <v>620</v>
      </c>
      <c r="Z48" s="431" t="s">
        <v>622</v>
      </c>
      <c r="AA48" s="417" t="s">
        <v>623</v>
      </c>
    </row>
    <row r="49" spans="1:27" ht="242.4" customHeight="1" thickBot="1" x14ac:dyDescent="0.45">
      <c r="A49" s="335"/>
      <c r="B49" s="335"/>
      <c r="C49" s="337"/>
      <c r="D49" s="337"/>
      <c r="E49" s="402"/>
      <c r="F49" s="460"/>
      <c r="G49" s="460"/>
      <c r="H49" s="460"/>
      <c r="I49" s="509"/>
      <c r="J49" s="513"/>
      <c r="K49" s="438"/>
      <c r="L49" s="438"/>
      <c r="M49" s="150" t="s">
        <v>474</v>
      </c>
      <c r="N49" s="310" t="s">
        <v>646</v>
      </c>
      <c r="O49" s="311" t="str">
        <f t="shared" ref="O49" si="4">IF(OR(P49="Preventivo",P49="Detectivo"),"Probabilidad",IF(P49="Correctivo","Impacto",""))</f>
        <v>Probabilidad</v>
      </c>
      <c r="P49" s="312" t="s">
        <v>23</v>
      </c>
      <c r="Q49" s="313" t="s">
        <v>79</v>
      </c>
      <c r="R49" s="504"/>
      <c r="S49" s="438"/>
      <c r="T49" s="438"/>
      <c r="U49" s="441"/>
      <c r="V49" s="198" t="s">
        <v>621</v>
      </c>
      <c r="W49" s="200" t="s">
        <v>647</v>
      </c>
      <c r="X49" s="199" t="s">
        <v>475</v>
      </c>
      <c r="Y49" s="201" t="s">
        <v>620</v>
      </c>
      <c r="Z49" s="433"/>
      <c r="AA49" s="418"/>
    </row>
    <row r="50" spans="1:27" ht="220.8" customHeight="1" thickBot="1" x14ac:dyDescent="0.45">
      <c r="A50" s="387">
        <v>15</v>
      </c>
      <c r="B50" s="387" t="s">
        <v>387</v>
      </c>
      <c r="C50" s="388" t="s">
        <v>60</v>
      </c>
      <c r="D50" s="388" t="s">
        <v>385</v>
      </c>
      <c r="E50" s="401" t="s">
        <v>389</v>
      </c>
      <c r="F50" s="459" t="s">
        <v>624</v>
      </c>
      <c r="G50" s="459" t="s">
        <v>476</v>
      </c>
      <c r="H50" s="459" t="s">
        <v>625</v>
      </c>
      <c r="I50" s="485" t="s">
        <v>477</v>
      </c>
      <c r="J50" s="438" t="s">
        <v>188</v>
      </c>
      <c r="K50" s="400" t="s">
        <v>219</v>
      </c>
      <c r="L50" s="413" t="s">
        <v>285</v>
      </c>
      <c r="M50" s="150" t="s">
        <v>478</v>
      </c>
      <c r="N50" s="241" t="s">
        <v>648</v>
      </c>
      <c r="O50" s="291" t="str">
        <f>IF(OR(P50="Preventivo",P50="Detectivo"),"Probabilidad",IF(P50="Correctivo","Impacto",""))</f>
        <v>Probabilidad</v>
      </c>
      <c r="P50" s="292" t="s">
        <v>23</v>
      </c>
      <c r="Q50" s="293" t="s">
        <v>79</v>
      </c>
      <c r="R50" s="144" t="s">
        <v>394</v>
      </c>
      <c r="S50" s="467" t="s">
        <v>219</v>
      </c>
      <c r="T50" s="413" t="s">
        <v>285</v>
      </c>
      <c r="U50" s="440" t="s">
        <v>395</v>
      </c>
      <c r="V50" s="510" t="s">
        <v>626</v>
      </c>
      <c r="W50" s="510" t="s">
        <v>627</v>
      </c>
      <c r="X50" s="510" t="s">
        <v>480</v>
      </c>
      <c r="Y50" s="516" t="s">
        <v>628</v>
      </c>
      <c r="Z50" s="505" t="s">
        <v>629</v>
      </c>
      <c r="AA50" s="507" t="s">
        <v>630</v>
      </c>
    </row>
    <row r="51" spans="1:27" ht="204.6" customHeight="1" thickBot="1" x14ac:dyDescent="0.45">
      <c r="A51" s="387"/>
      <c r="B51" s="387"/>
      <c r="C51" s="388"/>
      <c r="D51" s="388"/>
      <c r="E51" s="402"/>
      <c r="F51" s="460"/>
      <c r="G51" s="460"/>
      <c r="H51" s="460"/>
      <c r="I51" s="509"/>
      <c r="J51" s="438"/>
      <c r="K51" s="400"/>
      <c r="L51" s="413"/>
      <c r="M51" s="150" t="s">
        <v>479</v>
      </c>
      <c r="N51" s="241" t="s">
        <v>649</v>
      </c>
      <c r="O51" s="294" t="str">
        <f t="shared" ref="O51" si="5">IF(OR(P51="Preventivo",P51="Detectivo"),"Probabilidad",IF(P51="Correctivo","Impacto",""))</f>
        <v>Probabilidad</v>
      </c>
      <c r="P51" s="292" t="s">
        <v>23</v>
      </c>
      <c r="Q51" s="293" t="s">
        <v>79</v>
      </c>
      <c r="R51" s="144" t="s">
        <v>394</v>
      </c>
      <c r="S51" s="468"/>
      <c r="T51" s="413"/>
      <c r="U51" s="441"/>
      <c r="V51" s="511"/>
      <c r="W51" s="511"/>
      <c r="X51" s="511"/>
      <c r="Y51" s="517"/>
      <c r="Z51" s="506"/>
      <c r="AA51" s="508"/>
    </row>
    <row r="52" spans="1:27" ht="157.5" customHeight="1" thickBot="1" x14ac:dyDescent="0.45">
      <c r="A52" s="334">
        <v>16</v>
      </c>
      <c r="B52" s="334" t="s">
        <v>97</v>
      </c>
      <c r="C52" s="336" t="s">
        <v>60</v>
      </c>
      <c r="D52" s="336" t="s">
        <v>388</v>
      </c>
      <c r="E52" s="401" t="s">
        <v>390</v>
      </c>
      <c r="F52" s="459" t="s">
        <v>631</v>
      </c>
      <c r="G52" s="459" t="s">
        <v>632</v>
      </c>
      <c r="H52" s="459" t="s">
        <v>633</v>
      </c>
      <c r="I52" s="514" t="s">
        <v>634</v>
      </c>
      <c r="J52" s="438" t="s">
        <v>188</v>
      </c>
      <c r="K52" s="400" t="s">
        <v>219</v>
      </c>
      <c r="L52" s="413" t="s">
        <v>285</v>
      </c>
      <c r="M52" s="150" t="s">
        <v>481</v>
      </c>
      <c r="N52" s="195" t="s">
        <v>635</v>
      </c>
      <c r="O52" s="314" t="str">
        <f>IF(OR(P52="Preventivo",P52="Detectivo"),"Probabilidad",IF(P52="Correctivo","Impacto",""))</f>
        <v>Probabilidad</v>
      </c>
      <c r="P52" s="292" t="s">
        <v>23</v>
      </c>
      <c r="Q52" s="293" t="s">
        <v>79</v>
      </c>
      <c r="R52" s="143" t="s">
        <v>188</v>
      </c>
      <c r="S52" s="400" t="s">
        <v>219</v>
      </c>
      <c r="T52" s="413" t="s">
        <v>285</v>
      </c>
      <c r="U52" s="440" t="s">
        <v>395</v>
      </c>
      <c r="V52" s="196" t="s">
        <v>637</v>
      </c>
      <c r="W52" s="196" t="s">
        <v>638</v>
      </c>
      <c r="X52" s="175" t="s">
        <v>483</v>
      </c>
      <c r="Y52" s="174" t="s">
        <v>639</v>
      </c>
      <c r="Z52" s="505" t="s">
        <v>642</v>
      </c>
      <c r="AA52" s="518" t="s">
        <v>484</v>
      </c>
    </row>
    <row r="53" spans="1:27" ht="192.75" customHeight="1" thickBot="1" x14ac:dyDescent="0.45">
      <c r="A53" s="335"/>
      <c r="B53" s="335"/>
      <c r="C53" s="337"/>
      <c r="D53" s="337"/>
      <c r="E53" s="402"/>
      <c r="F53" s="460"/>
      <c r="G53" s="460"/>
      <c r="H53" s="460"/>
      <c r="I53" s="515"/>
      <c r="J53" s="438"/>
      <c r="K53" s="400"/>
      <c r="L53" s="413"/>
      <c r="M53" s="150" t="s">
        <v>482</v>
      </c>
      <c r="N53" s="195" t="s">
        <v>636</v>
      </c>
      <c r="O53" s="315" t="str">
        <f t="shared" ref="O53" si="6">IF(OR(P53="Preventivo",P53="Detectivo"),"Probabilidad",IF(P53="Correctivo","Impacto",""))</f>
        <v>Probabilidad</v>
      </c>
      <c r="P53" s="292" t="s">
        <v>43</v>
      </c>
      <c r="Q53" s="293" t="s">
        <v>79</v>
      </c>
      <c r="R53" s="144" t="s">
        <v>394</v>
      </c>
      <c r="S53" s="400"/>
      <c r="T53" s="413"/>
      <c r="U53" s="441"/>
      <c r="V53" s="198" t="s">
        <v>640</v>
      </c>
      <c r="W53" s="199" t="s">
        <v>641</v>
      </c>
      <c r="X53" s="200" t="s">
        <v>483</v>
      </c>
      <c r="Y53" s="201" t="s">
        <v>639</v>
      </c>
      <c r="Z53" s="506"/>
      <c r="AA53" s="519"/>
    </row>
    <row r="54" spans="1:27" ht="16.5" customHeight="1" x14ac:dyDescent="0.4"/>
  </sheetData>
  <sheetProtection algorithmName="SHA-512" hashValue="RiC02P7xZyqUWUFfaYivjdQqMxgeUqkhO033i6bm0rCzckmbkEuBjYQlQdoqwpRiyD1QZdHxVjfC2vSn4rcJcg==" saltValue="zjCcT/fHBmDsZt4cMokcLw==" spinCount="100000" sheet="1" objects="1" scenarios="1"/>
  <protectedRanges>
    <protectedRange sqref="L10 S10:U10" name="Rango3_1"/>
    <protectedRange sqref="C41:C53" name="Rango7_14_1"/>
    <protectedRange sqref="C32:C40" name="Rango7_1_1"/>
    <protectedRange sqref="V25:X25" name="Rango15_1"/>
    <protectedRange sqref="Y25" name="Rango15_2"/>
    <protectedRange sqref="W33:X33 Z32:AA33" name="Rango15_10"/>
    <protectedRange sqref="V36:Y36" name="Rango15_4"/>
    <protectedRange sqref="W41:Y44 V41:V43" name="Rango15_6"/>
    <protectedRange sqref="V15:Y17" name="Rango15_3_2"/>
    <protectedRange sqref="Y18" name="Rango15_1_3_1"/>
    <protectedRange sqref="V18:X18" name="Rango15_1_1_2_1"/>
    <protectedRange sqref="V20:Y20" name="Rango15_11"/>
    <protectedRange sqref="V21:Y21" name="Rango15_12"/>
    <protectedRange sqref="V22:Y22" name="Rango15_13"/>
    <protectedRange sqref="V23:Y23" name="Rango15_14"/>
    <protectedRange sqref="V24:Y24" name="Rango15_2_2"/>
    <protectedRange sqref="V29:W29 V31:Y31 X29:Y30" name="Rango15_15"/>
    <protectedRange sqref="V32:Y32 Y33" name="Rango15_16"/>
    <protectedRange sqref="V34:Y35" name="Rango15_17"/>
    <protectedRange sqref="V38:V40 Y38:Y40" name="Rango15_1_1"/>
    <protectedRange sqref="W38:W40" name="Rango15_1_1_1"/>
    <protectedRange sqref="X38:X40" name="Rango15_2_1"/>
    <protectedRange sqref="V48:Y48" name="Rango15_2_3"/>
    <protectedRange sqref="V49:Y49" name="Rango15_3"/>
    <protectedRange sqref="V50:V51" name="Rango15_1_2"/>
    <protectedRange sqref="W50:W51" name="Rango15_2_4"/>
    <protectedRange sqref="X50:X51" name="Rango15_3_1"/>
    <protectedRange sqref="Y50:Y51" name="Rango15_4_1"/>
    <protectedRange sqref="V52:Y53" name="Rango15_1_3"/>
  </protectedRanges>
  <dataConsolidate/>
  <mergeCells count="296">
    <mergeCell ref="Z52:Z53"/>
    <mergeCell ref="AA52:AA53"/>
    <mergeCell ref="Z26:Z27"/>
    <mergeCell ref="A26:A27"/>
    <mergeCell ref="A29:A31"/>
    <mergeCell ref="Z32:Z33"/>
    <mergeCell ref="AA32:AA33"/>
    <mergeCell ref="S34:S35"/>
    <mergeCell ref="S36:S37"/>
    <mergeCell ref="S41:S47"/>
    <mergeCell ref="T41:T47"/>
    <mergeCell ref="F41:F47"/>
    <mergeCell ref="K38:K40"/>
    <mergeCell ref="L38:L40"/>
    <mergeCell ref="Z41:Z47"/>
    <mergeCell ref="V41:V47"/>
    <mergeCell ref="W41:W47"/>
    <mergeCell ref="X41:X47"/>
    <mergeCell ref="Y41:Y47"/>
    <mergeCell ref="U41:U47"/>
    <mergeCell ref="F38:F40"/>
    <mergeCell ref="G38:G40"/>
    <mergeCell ref="H38:H40"/>
    <mergeCell ref="I38:I40"/>
    <mergeCell ref="J52:J53"/>
    <mergeCell ref="K52:K53"/>
    <mergeCell ref="L52:L53"/>
    <mergeCell ref="G52:G53"/>
    <mergeCell ref="H52:H53"/>
    <mergeCell ref="I52:I53"/>
    <mergeCell ref="S52:S53"/>
    <mergeCell ref="Y50:Y51"/>
    <mergeCell ref="T52:T53"/>
    <mergeCell ref="U52:U53"/>
    <mergeCell ref="Z50:Z51"/>
    <mergeCell ref="AA50:AA51"/>
    <mergeCell ref="U48:U49"/>
    <mergeCell ref="Z48:Z49"/>
    <mergeCell ref="AA48:AA49"/>
    <mergeCell ref="F50:F51"/>
    <mergeCell ref="G50:G51"/>
    <mergeCell ref="H50:H51"/>
    <mergeCell ref="I50:I51"/>
    <mergeCell ref="J50:J51"/>
    <mergeCell ref="K50:K51"/>
    <mergeCell ref="L50:L51"/>
    <mergeCell ref="T50:T51"/>
    <mergeCell ref="U50:U51"/>
    <mergeCell ref="V50:V51"/>
    <mergeCell ref="W50:W51"/>
    <mergeCell ref="X50:X51"/>
    <mergeCell ref="S48:S49"/>
    <mergeCell ref="S50:S51"/>
    <mergeCell ref="F48:F49"/>
    <mergeCell ref="G48:G49"/>
    <mergeCell ref="H48:H49"/>
    <mergeCell ref="I48:I49"/>
    <mergeCell ref="J48:J49"/>
    <mergeCell ref="L48:L49"/>
    <mergeCell ref="K48:K49"/>
    <mergeCell ref="T48:T49"/>
    <mergeCell ref="G41:G47"/>
    <mergeCell ref="H41:H47"/>
    <mergeCell ref="I41:I47"/>
    <mergeCell ref="J41:J47"/>
    <mergeCell ref="K41:K47"/>
    <mergeCell ref="L41:L47"/>
    <mergeCell ref="R48:R49"/>
    <mergeCell ref="AA36:AA37"/>
    <mergeCell ref="Z36:Z37"/>
    <mergeCell ref="V36:V37"/>
    <mergeCell ref="W36:W37"/>
    <mergeCell ref="X36:X37"/>
    <mergeCell ref="T38:T40"/>
    <mergeCell ref="U38:U40"/>
    <mergeCell ref="Z38:Z40"/>
    <mergeCell ref="AA38:AA40"/>
    <mergeCell ref="T36:T37"/>
    <mergeCell ref="U36:U37"/>
    <mergeCell ref="M38:M40"/>
    <mergeCell ref="S38:S40"/>
    <mergeCell ref="J38:J40"/>
    <mergeCell ref="T34:T35"/>
    <mergeCell ref="U34:U35"/>
    <mergeCell ref="J34:J35"/>
    <mergeCell ref="K34:K35"/>
    <mergeCell ref="L34:L35"/>
    <mergeCell ref="F36:F37"/>
    <mergeCell ref="G36:G37"/>
    <mergeCell ref="H36:H37"/>
    <mergeCell ref="I36:I37"/>
    <mergeCell ref="J36:J37"/>
    <mergeCell ref="K36:K37"/>
    <mergeCell ref="L36:L37"/>
    <mergeCell ref="G34:G35"/>
    <mergeCell ref="I34:I35"/>
    <mergeCell ref="H34:H35"/>
    <mergeCell ref="AA29:AA31"/>
    <mergeCell ref="Z29:Z31"/>
    <mergeCell ref="M29:M31"/>
    <mergeCell ref="R32:R33"/>
    <mergeCell ref="S32:S33"/>
    <mergeCell ref="T32:T33"/>
    <mergeCell ref="U32:U33"/>
    <mergeCell ref="O32:O33"/>
    <mergeCell ref="P32:P33"/>
    <mergeCell ref="Q32:Q33"/>
    <mergeCell ref="R29:R31"/>
    <mergeCell ref="S29:S31"/>
    <mergeCell ref="T29:T31"/>
    <mergeCell ref="G32:G33"/>
    <mergeCell ref="H32:H33"/>
    <mergeCell ref="I32:I33"/>
    <mergeCell ref="J32:J33"/>
    <mergeCell ref="K32:K33"/>
    <mergeCell ref="L32:L33"/>
    <mergeCell ref="M32:M33"/>
    <mergeCell ref="N32:N33"/>
    <mergeCell ref="U29:U31"/>
    <mergeCell ref="H29:H31"/>
    <mergeCell ref="G29:G31"/>
    <mergeCell ref="L29:L31"/>
    <mergeCell ref="K29:K31"/>
    <mergeCell ref="J29:J31"/>
    <mergeCell ref="I29:I31"/>
    <mergeCell ref="G26:G27"/>
    <mergeCell ref="H26:H27"/>
    <mergeCell ref="B26:B27"/>
    <mergeCell ref="C26:C27"/>
    <mergeCell ref="D26:D27"/>
    <mergeCell ref="E26:E27"/>
    <mergeCell ref="J26:J27"/>
    <mergeCell ref="K26:K27"/>
    <mergeCell ref="U26:U27"/>
    <mergeCell ref="R26:R27"/>
    <mergeCell ref="S26:S27"/>
    <mergeCell ref="T26:T27"/>
    <mergeCell ref="M24:M25"/>
    <mergeCell ref="N24:N25"/>
    <mergeCell ref="O24:O25"/>
    <mergeCell ref="P24:P25"/>
    <mergeCell ref="I26:I27"/>
    <mergeCell ref="K20:K23"/>
    <mergeCell ref="J20:J23"/>
    <mergeCell ref="I20:I23"/>
    <mergeCell ref="I24:I25"/>
    <mergeCell ref="Q24:Q25"/>
    <mergeCell ref="R24:R25"/>
    <mergeCell ref="S24:S25"/>
    <mergeCell ref="T24:T25"/>
    <mergeCell ref="AA24:AA25"/>
    <mergeCell ref="H20:H23"/>
    <mergeCell ref="J24:J25"/>
    <mergeCell ref="K24:K25"/>
    <mergeCell ref="L24:L25"/>
    <mergeCell ref="U24:U25"/>
    <mergeCell ref="U20:U23"/>
    <mergeCell ref="O20:O23"/>
    <mergeCell ref="N20:N23"/>
    <mergeCell ref="M20:M23"/>
    <mergeCell ref="L20:L23"/>
    <mergeCell ref="T20:T23"/>
    <mergeCell ref="S20:S23"/>
    <mergeCell ref="P20:P23"/>
    <mergeCell ref="V24:V25"/>
    <mergeCell ref="W24:W25"/>
    <mergeCell ref="X24:X25"/>
    <mergeCell ref="Y24:Y25"/>
    <mergeCell ref="AA26:AA27"/>
    <mergeCell ref="Z15:Z17"/>
    <mergeCell ref="AA15:AA17"/>
    <mergeCell ref="F18:F19"/>
    <mergeCell ref="G18:G19"/>
    <mergeCell ref="H18:H19"/>
    <mergeCell ref="I18:I19"/>
    <mergeCell ref="K18:K19"/>
    <mergeCell ref="L18:L19"/>
    <mergeCell ref="J18:J19"/>
    <mergeCell ref="G15:G17"/>
    <mergeCell ref="H15:H17"/>
    <mergeCell ref="I15:I17"/>
    <mergeCell ref="J15:J17"/>
    <mergeCell ref="K15:K17"/>
    <mergeCell ref="L15:L17"/>
    <mergeCell ref="T15:T17"/>
    <mergeCell ref="U15:U17"/>
    <mergeCell ref="U18:U19"/>
    <mergeCell ref="T18:T19"/>
    <mergeCell ref="AA18:AA19"/>
    <mergeCell ref="Z20:Z23"/>
    <mergeCell ref="AA20:AA23"/>
    <mergeCell ref="Z24:Z25"/>
    <mergeCell ref="E52:E53"/>
    <mergeCell ref="F15:F17"/>
    <mergeCell ref="F20:F23"/>
    <mergeCell ref="E20:E23"/>
    <mergeCell ref="F24:F25"/>
    <mergeCell ref="F34:F35"/>
    <mergeCell ref="E36:E37"/>
    <mergeCell ref="E38:E40"/>
    <mergeCell ref="E41:E47"/>
    <mergeCell ref="E48:E49"/>
    <mergeCell ref="E50:E51"/>
    <mergeCell ref="E32:E33"/>
    <mergeCell ref="E34:E35"/>
    <mergeCell ref="E15:E17"/>
    <mergeCell ref="E18:E19"/>
    <mergeCell ref="E24:E25"/>
    <mergeCell ref="F26:F27"/>
    <mergeCell ref="F32:F33"/>
    <mergeCell ref="F29:F31"/>
    <mergeCell ref="E29:E31"/>
    <mergeCell ref="F52:F53"/>
    <mergeCell ref="A50:A51"/>
    <mergeCell ref="B50:B51"/>
    <mergeCell ref="C50:C51"/>
    <mergeCell ref="D50:D51"/>
    <mergeCell ref="A52:A53"/>
    <mergeCell ref="B52:B53"/>
    <mergeCell ref="A36:A37"/>
    <mergeCell ref="B36:B37"/>
    <mergeCell ref="C36:C37"/>
    <mergeCell ref="D36:D37"/>
    <mergeCell ref="C52:C53"/>
    <mergeCell ref="D52:D53"/>
    <mergeCell ref="B38:B40"/>
    <mergeCell ref="C38:C40"/>
    <mergeCell ref="D38:D40"/>
    <mergeCell ref="A41:A47"/>
    <mergeCell ref="B41:B47"/>
    <mergeCell ref="C41:C47"/>
    <mergeCell ref="D41:D47"/>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A9:C9"/>
    <mergeCell ref="D9:I9"/>
    <mergeCell ref="A48:A49"/>
    <mergeCell ref="B48:B49"/>
    <mergeCell ref="C48:C49"/>
    <mergeCell ref="D48:D49"/>
    <mergeCell ref="B24:B25"/>
    <mergeCell ref="C24:C25"/>
    <mergeCell ref="D24:D25"/>
    <mergeCell ref="A32:A33"/>
    <mergeCell ref="B32:B33"/>
    <mergeCell ref="C32:C33"/>
    <mergeCell ref="D32:D33"/>
    <mergeCell ref="A38:A40"/>
    <mergeCell ref="A34:A35"/>
    <mergeCell ref="C34:C35"/>
    <mergeCell ref="D34:D35"/>
    <mergeCell ref="B34:B35"/>
    <mergeCell ref="A24:A25"/>
    <mergeCell ref="C29:C31"/>
    <mergeCell ref="B29:B31"/>
    <mergeCell ref="D29:D31"/>
    <mergeCell ref="V32:V33"/>
    <mergeCell ref="W32:W33"/>
    <mergeCell ref="X32:X33"/>
    <mergeCell ref="Z34:Z35"/>
    <mergeCell ref="A15:A17"/>
    <mergeCell ref="B15:B17"/>
    <mergeCell ref="C15:C17"/>
    <mergeCell ref="D15:D17"/>
    <mergeCell ref="A18:A19"/>
    <mergeCell ref="B18:B19"/>
    <mergeCell ref="C18:C19"/>
    <mergeCell ref="D18:D19"/>
    <mergeCell ref="C20:C23"/>
    <mergeCell ref="B20:B23"/>
    <mergeCell ref="A20:A23"/>
    <mergeCell ref="D20:D23"/>
    <mergeCell ref="S15:S17"/>
    <mergeCell ref="G20:G23"/>
    <mergeCell ref="G24:G25"/>
    <mergeCell ref="H24:H25"/>
    <mergeCell ref="L26:L27"/>
    <mergeCell ref="R20:R23"/>
    <mergeCell ref="Q20:Q23"/>
    <mergeCell ref="Z18:Z19"/>
  </mergeCells>
  <phoneticPr fontId="59" type="noConversion"/>
  <conditionalFormatting sqref="R14">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027" yWindow="765"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0 F24 F48 F50" xr:uid="{7F2034EF-C6BD-4F11-847C-F065C2726EFC}"/>
    <dataValidation allowBlank="1" showInputMessage="1" showErrorMessage="1" prompt="Circunstancias bajo las cuales se presenta el riesgo, es la situación más evidente frente al riesgo, redacte de la forma más concreta posible." sqref="G20 G24 G26 G28 G48 G50 G52" xr:uid="{6615EE9C-152C-49BA-8E0A-641890A139C9}"/>
    <dataValidation allowBlank="1" showInputMessage="1" showErrorMessage="1" prompt="Causa  principal  o básica, corresponde a las razones por la cuales se puede presentar  el riesgo, redacte de la forma más concreta posible." sqref="H20 H24 H26 H28 H48 H50 H52" xr:uid="{E30B9ADB-E869-43C2-97F2-4519386D0EBB}"/>
    <dataValidation allowBlank="1" showInputMessage="1" showErrorMessage="1" prompt="A partir de la medida de tratamiento seleccionada, defina las actividades de control del riesgo que permitan contrarrestar la causa raíz asociada._x000a_" sqref="V48:V50 V26:V27 V20:V24 V34:V35 V38:V41 V15:V18 V52:V53" xr:uid="{1C58B3AB-5216-4C56-904C-B752DB39817B}"/>
    <dataValidation allowBlank="1" showInputMessage="1" showErrorMessage="1" prompt="Indique cual es la evidencia o el soporte de la implementación de la actividad de control." sqref="W34:W35 W26:W27 W20:W24 W38:W41 W15:W18 W48:W53" xr:uid="{B37AA414-1558-4D43-90AD-6FF092D5FAD3}"/>
    <dataValidation allowBlank="1" showInputMessage="1" showErrorMessage="1" prompt="Registre el cargo del funcionario responsable de implementar la actividad de control." sqref="X34:X35 X20:X27 X38:X41 X15:X18 X48:X53" xr:uid="{6B6A78D6-B012-49FD-8B9B-4C01C3922790}"/>
    <dataValidation allowBlank="1" showInputMessage="1" showErrorMessage="1" prompt="Registre la fecha que como plazo máximo proyecta para cumplir con la implementación de la (las) respectiva(s) actividad(es) de control." sqref="Y38:Y41 Y20:Y27 Y34:Y35 Y48:Y50 Y15:Y18 Y52:Y53" xr:uid="{43BFB9F1-9AC2-4034-9706-BF7C9050747A}"/>
    <dataValidation allowBlank="1" showInputMessage="1" showErrorMessage="1" prompt="Describa las consecuencias que se generarían al presentarse la respectiva causa y la materialización del riesgo." sqref="I28" xr:uid="{2AF5D4C1-D952-405E-86DD-5B65075069A0}"/>
    <dataValidation allowBlank="1" showInputMessage="1" showErrorMessage="1" prompt="Circunstancias bajo las cuales se presenta el riesgo, es la situación más evidente frente al riesgo, redacte de la forma más concreta posible." sqref="H41"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1 I41" xr:uid="{27579382-0A70-4532-B38E-DCF574D52B7D}">
      <formula1>0</formula1>
      <formula2>0</formula2>
    </dataValidation>
    <dataValidation allowBlank="1" showInputMessage="1" showErrorMessage="1" prompt="Por favor de clic en el botón &quot;Ayuda&quot;, para validar la redacción del riesgo._x000a_" sqref="F41"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3"/>
  <cols>
    <col min="1" max="1" width="11.44140625" style="110" customWidth="1"/>
    <col min="2" max="2" width="33.5546875" style="3" customWidth="1"/>
    <col min="3" max="3" width="24.44140625" style="3" customWidth="1"/>
    <col min="4" max="4" width="25.33203125" style="3" customWidth="1"/>
    <col min="5" max="5" width="14.5546875" style="3" customWidth="1"/>
    <col min="6" max="16" width="11.44140625" style="3" customWidth="1"/>
    <col min="17" max="21" width="11.44140625" style="3" hidden="1" customWidth="1"/>
    <col min="22" max="24" width="0" style="3" hidden="1" customWidth="1"/>
    <col min="25" max="16384" width="11.44140625" style="3" hidden="1"/>
  </cols>
  <sheetData>
    <row r="1" spans="1:21" ht="25.35" customHeight="1" x14ac:dyDescent="0.3">
      <c r="A1" s="563"/>
      <c r="B1" s="564"/>
      <c r="C1" s="552" t="s">
        <v>191</v>
      </c>
      <c r="D1" s="553"/>
      <c r="E1" s="553"/>
      <c r="F1" s="553"/>
      <c r="G1" s="553"/>
      <c r="H1" s="553"/>
      <c r="I1" s="553"/>
      <c r="J1" s="553"/>
      <c r="K1" s="553"/>
      <c r="L1" s="553"/>
      <c r="M1" s="553"/>
      <c r="N1" s="553"/>
      <c r="O1" s="553"/>
      <c r="P1" s="554"/>
    </row>
    <row r="2" spans="1:21" ht="25.35" customHeight="1" thickBot="1" x14ac:dyDescent="0.35">
      <c r="A2" s="565"/>
      <c r="B2" s="566"/>
      <c r="C2" s="555"/>
      <c r="D2" s="556"/>
      <c r="E2" s="556"/>
      <c r="F2" s="556"/>
      <c r="G2" s="556"/>
      <c r="H2" s="556"/>
      <c r="I2" s="556"/>
      <c r="J2" s="556"/>
      <c r="K2" s="556"/>
      <c r="L2" s="556"/>
      <c r="M2" s="556"/>
      <c r="N2" s="556"/>
      <c r="O2" s="556"/>
      <c r="P2" s="557"/>
    </row>
    <row r="3" spans="1:21" ht="25.35" customHeight="1" x14ac:dyDescent="0.3">
      <c r="A3" s="569" t="s">
        <v>192</v>
      </c>
      <c r="B3" s="570"/>
      <c r="C3" s="570"/>
      <c r="D3" s="570"/>
      <c r="E3" s="570"/>
      <c r="F3" s="570"/>
      <c r="G3" s="570"/>
      <c r="H3" s="570"/>
      <c r="I3" s="570"/>
      <c r="J3" s="570"/>
      <c r="K3" s="570"/>
      <c r="L3" s="570"/>
      <c r="M3" s="570"/>
      <c r="N3" s="570"/>
      <c r="O3" s="570"/>
      <c r="P3" s="570"/>
      <c r="Q3" s="86"/>
    </row>
    <row r="4" spans="1:21" ht="25.35" customHeight="1" x14ac:dyDescent="0.3">
      <c r="A4" s="571"/>
      <c r="B4" s="572"/>
      <c r="C4" s="572"/>
      <c r="D4" s="572"/>
      <c r="E4" s="572"/>
      <c r="F4" s="572"/>
      <c r="G4" s="572"/>
      <c r="H4" s="572"/>
      <c r="I4" s="572"/>
      <c r="J4" s="572"/>
      <c r="K4" s="572"/>
      <c r="L4" s="572"/>
      <c r="M4" s="572"/>
      <c r="N4" s="572"/>
      <c r="O4" s="572"/>
      <c r="P4" s="572"/>
      <c r="Q4" s="86"/>
    </row>
    <row r="5" spans="1:21" ht="21.75" customHeight="1" x14ac:dyDescent="0.3">
      <c r="A5" s="571"/>
      <c r="B5" s="572"/>
      <c r="C5" s="572"/>
      <c r="D5" s="572"/>
      <c r="E5" s="572"/>
      <c r="F5" s="572"/>
      <c r="G5" s="572"/>
      <c r="H5" s="572"/>
      <c r="I5" s="572"/>
      <c r="J5" s="572"/>
      <c r="K5" s="572"/>
      <c r="L5" s="572"/>
      <c r="M5" s="572"/>
      <c r="N5" s="572"/>
      <c r="O5" s="572"/>
      <c r="P5" s="572"/>
      <c r="Q5" s="86"/>
    </row>
    <row r="6" spans="1:21" s="140" customFormat="1" ht="49.5" customHeight="1" x14ac:dyDescent="0.3">
      <c r="A6" s="573" t="s">
        <v>193</v>
      </c>
      <c r="B6" s="574"/>
      <c r="C6" s="574"/>
      <c r="D6" s="574"/>
      <c r="E6" s="574"/>
      <c r="F6" s="574"/>
      <c r="G6" s="574"/>
      <c r="H6" s="574"/>
      <c r="I6" s="574"/>
      <c r="J6" s="574"/>
      <c r="K6" s="574"/>
      <c r="L6" s="574"/>
      <c r="M6" s="574"/>
      <c r="N6" s="574"/>
      <c r="O6" s="574"/>
      <c r="P6" s="574"/>
      <c r="Q6" s="139"/>
    </row>
    <row r="7" spans="1:21" s="140" customFormat="1" ht="36" customHeight="1" x14ac:dyDescent="0.3">
      <c r="A7" s="573" t="s">
        <v>194</v>
      </c>
      <c r="B7" s="574"/>
      <c r="C7" s="574"/>
      <c r="D7" s="574"/>
      <c r="E7" s="574"/>
      <c r="F7" s="574"/>
      <c r="G7" s="574"/>
      <c r="H7" s="574"/>
      <c r="I7" s="574"/>
      <c r="J7" s="574"/>
      <c r="K7" s="574"/>
      <c r="L7" s="574"/>
      <c r="M7" s="574"/>
      <c r="N7" s="574"/>
      <c r="O7" s="574"/>
      <c r="P7" s="574"/>
      <c r="Q7" s="139"/>
    </row>
    <row r="8" spans="1:21" s="140" customFormat="1" ht="38.25" customHeight="1" thickBot="1" x14ac:dyDescent="0.35">
      <c r="A8" s="575" t="s">
        <v>195</v>
      </c>
      <c r="B8" s="576"/>
      <c r="C8" s="576"/>
      <c r="D8" s="576"/>
      <c r="E8" s="576"/>
      <c r="F8" s="576"/>
      <c r="G8" s="576"/>
      <c r="H8" s="576"/>
      <c r="I8" s="576"/>
      <c r="J8" s="576"/>
      <c r="K8" s="576"/>
      <c r="L8" s="576"/>
      <c r="M8" s="576"/>
      <c r="N8" s="576"/>
      <c r="O8" s="576"/>
      <c r="P8" s="576"/>
      <c r="Q8" s="139"/>
    </row>
    <row r="9" spans="1:21" ht="19.8" thickBot="1" x14ac:dyDescent="0.35">
      <c r="A9" s="558" t="s">
        <v>196</v>
      </c>
      <c r="B9" s="559"/>
      <c r="C9" s="559"/>
      <c r="D9" s="559"/>
      <c r="E9" s="559"/>
      <c r="F9" s="559"/>
      <c r="G9" s="559"/>
      <c r="H9" s="559"/>
      <c r="I9" s="559"/>
      <c r="J9" s="559"/>
      <c r="K9" s="559"/>
      <c r="L9" s="559"/>
      <c r="M9" s="559"/>
      <c r="N9" s="559"/>
      <c r="O9" s="559"/>
      <c r="P9" s="560"/>
    </row>
    <row r="10" spans="1:21" ht="56.25" customHeight="1" x14ac:dyDescent="0.3">
      <c r="A10" s="561" t="s">
        <v>197</v>
      </c>
      <c r="B10" s="561"/>
      <c r="C10" s="561"/>
      <c r="D10" s="561"/>
      <c r="E10" s="561"/>
      <c r="F10" s="561"/>
      <c r="G10" s="561"/>
      <c r="H10" s="561"/>
      <c r="I10" s="561"/>
      <c r="J10" s="561"/>
      <c r="K10" s="561"/>
      <c r="L10" s="561"/>
      <c r="M10" s="561"/>
      <c r="N10" s="561"/>
      <c r="O10" s="561"/>
      <c r="P10" s="561"/>
    </row>
    <row r="11" spans="1:21" ht="27" customHeight="1" x14ac:dyDescent="0.3">
      <c r="A11" s="3"/>
      <c r="B11" s="568" t="s">
        <v>198</v>
      </c>
      <c r="C11" s="568"/>
      <c r="D11" s="568"/>
      <c r="E11" s="568"/>
      <c r="F11" s="568"/>
      <c r="G11" s="58"/>
      <c r="H11" s="58"/>
      <c r="I11" s="58"/>
      <c r="J11" s="58"/>
      <c r="K11" s="58"/>
      <c r="L11" s="58"/>
      <c r="M11" s="58"/>
      <c r="N11" s="58"/>
      <c r="O11" s="58"/>
      <c r="P11" s="58"/>
      <c r="Q11" s="58"/>
      <c r="R11" s="58"/>
      <c r="S11" s="58"/>
      <c r="T11" s="58"/>
      <c r="U11" s="58"/>
    </row>
    <row r="12" spans="1:21" ht="19.2" x14ac:dyDescent="0.45">
      <c r="A12" s="107"/>
      <c r="B12" s="80"/>
      <c r="C12" s="80"/>
      <c r="D12" s="80"/>
      <c r="E12" s="58"/>
      <c r="F12" s="58"/>
      <c r="G12" s="58"/>
      <c r="H12" s="58"/>
      <c r="I12" s="58"/>
      <c r="J12" s="58"/>
      <c r="K12" s="58"/>
      <c r="L12" s="58"/>
      <c r="M12" s="58"/>
      <c r="N12" s="58"/>
      <c r="O12" s="58"/>
      <c r="P12" s="58"/>
      <c r="Q12" s="58"/>
      <c r="R12" s="58"/>
      <c r="S12" s="58"/>
      <c r="T12" s="58"/>
      <c r="U12" s="58"/>
    </row>
    <row r="13" spans="1:21" ht="48" customHeight="1" x14ac:dyDescent="0.3">
      <c r="A13" s="107"/>
      <c r="B13" s="102" t="s">
        <v>186</v>
      </c>
      <c r="C13" s="102" t="s">
        <v>199</v>
      </c>
      <c r="D13" s="562" t="s">
        <v>200</v>
      </c>
      <c r="E13" s="562"/>
      <c r="F13" s="562"/>
      <c r="G13" s="567" t="s">
        <v>60</v>
      </c>
      <c r="H13" s="567"/>
      <c r="I13" s="58"/>
      <c r="J13" s="58"/>
      <c r="K13" s="58"/>
      <c r="L13" s="58"/>
      <c r="M13" s="58"/>
      <c r="N13" s="58"/>
      <c r="O13" s="58"/>
      <c r="P13" s="58"/>
      <c r="Q13" s="58"/>
      <c r="R13" s="58"/>
      <c r="S13" s="58"/>
      <c r="T13" s="58"/>
      <c r="U13" s="58"/>
    </row>
    <row r="14" spans="1:21" ht="56.25" customHeight="1" x14ac:dyDescent="0.3">
      <c r="A14" s="107" t="s">
        <v>201</v>
      </c>
      <c r="B14" s="81" t="s">
        <v>202</v>
      </c>
      <c r="C14" s="103" t="s">
        <v>203</v>
      </c>
      <c r="D14" s="548" t="s">
        <v>204</v>
      </c>
      <c r="E14" s="548"/>
      <c r="F14" s="548"/>
      <c r="G14" s="107"/>
      <c r="H14" s="107"/>
      <c r="I14" s="58"/>
      <c r="J14" s="58"/>
      <c r="K14" s="58"/>
      <c r="L14" s="58"/>
      <c r="M14" s="58"/>
      <c r="N14" s="58"/>
      <c r="O14" s="58"/>
      <c r="P14" s="58"/>
      <c r="Q14" s="58"/>
      <c r="R14" s="58"/>
      <c r="S14" s="58"/>
      <c r="T14" s="58"/>
      <c r="U14" s="58"/>
    </row>
    <row r="15" spans="1:21" ht="71.25" customHeight="1" x14ac:dyDescent="0.3">
      <c r="A15" s="107" t="s">
        <v>205</v>
      </c>
      <c r="B15" s="82" t="s">
        <v>206</v>
      </c>
      <c r="C15" s="103" t="s">
        <v>207</v>
      </c>
      <c r="D15" s="548" t="s">
        <v>208</v>
      </c>
      <c r="E15" s="548"/>
      <c r="F15" s="548"/>
      <c r="G15" s="107"/>
      <c r="H15" s="107"/>
      <c r="I15" s="58"/>
      <c r="J15" s="58"/>
      <c r="K15" s="58"/>
      <c r="L15" s="58"/>
      <c r="M15" s="58"/>
      <c r="N15" s="58"/>
      <c r="O15" s="58"/>
      <c r="P15" s="58"/>
      <c r="Q15" s="58"/>
      <c r="R15" s="58"/>
      <c r="S15" s="58"/>
      <c r="T15" s="58"/>
      <c r="U15" s="58"/>
    </row>
    <row r="16" spans="1:21" ht="56.25" customHeight="1" x14ac:dyDescent="0.3">
      <c r="A16" s="107" t="s">
        <v>209</v>
      </c>
      <c r="B16" s="83" t="s">
        <v>210</v>
      </c>
      <c r="C16" s="103" t="s">
        <v>211</v>
      </c>
      <c r="D16" s="548" t="s">
        <v>212</v>
      </c>
      <c r="E16" s="548"/>
      <c r="F16" s="548"/>
      <c r="G16" s="549" t="s">
        <v>213</v>
      </c>
      <c r="H16" s="549"/>
      <c r="I16" s="58"/>
      <c r="J16" s="58"/>
      <c r="K16" s="58"/>
      <c r="L16" s="58"/>
      <c r="M16" s="58"/>
      <c r="N16" s="58"/>
      <c r="O16" s="58"/>
      <c r="P16" s="58"/>
      <c r="Q16" s="58"/>
      <c r="R16" s="58"/>
      <c r="S16" s="58"/>
      <c r="T16" s="58"/>
      <c r="U16" s="58"/>
    </row>
    <row r="17" spans="1:24" ht="56.25" customHeight="1" x14ac:dyDescent="0.3">
      <c r="A17" s="107" t="s">
        <v>214</v>
      </c>
      <c r="B17" s="84" t="s">
        <v>215</v>
      </c>
      <c r="C17" s="103" t="s">
        <v>216</v>
      </c>
      <c r="D17" s="548" t="s">
        <v>217</v>
      </c>
      <c r="E17" s="548"/>
      <c r="F17" s="548"/>
      <c r="G17" s="549" t="s">
        <v>218</v>
      </c>
      <c r="H17" s="549"/>
      <c r="I17" s="58"/>
      <c r="J17" s="58"/>
      <c r="K17" s="58"/>
      <c r="L17" s="58"/>
      <c r="M17" s="58"/>
      <c r="N17" s="58"/>
      <c r="O17" s="58"/>
      <c r="P17" s="58"/>
      <c r="Q17" s="58"/>
      <c r="R17" s="58"/>
      <c r="S17" s="58"/>
      <c r="T17" s="58"/>
      <c r="U17" s="58"/>
    </row>
    <row r="18" spans="1:24" ht="56.25" customHeight="1" x14ac:dyDescent="0.3">
      <c r="A18" s="107" t="s">
        <v>219</v>
      </c>
      <c r="B18" s="85" t="s">
        <v>220</v>
      </c>
      <c r="C18" s="103" t="s">
        <v>221</v>
      </c>
      <c r="D18" s="548" t="s">
        <v>222</v>
      </c>
      <c r="E18" s="548"/>
      <c r="F18" s="548"/>
      <c r="G18" s="549" t="s">
        <v>223</v>
      </c>
      <c r="H18" s="549"/>
      <c r="I18" s="58"/>
      <c r="J18" s="58"/>
      <c r="K18" s="58"/>
      <c r="L18" s="58"/>
      <c r="M18" s="58"/>
      <c r="N18" s="58"/>
      <c r="O18" s="58"/>
      <c r="P18" s="58"/>
      <c r="Q18" s="58"/>
      <c r="R18" s="58"/>
      <c r="S18" s="58"/>
      <c r="T18" s="58"/>
      <c r="U18" s="58"/>
    </row>
    <row r="19" spans="1:24" ht="21" thickBot="1" x14ac:dyDescent="0.35">
      <c r="A19" s="107"/>
      <c r="B19" s="58"/>
      <c r="C19" s="74"/>
      <c r="D19" s="74"/>
      <c r="E19" s="58"/>
      <c r="F19" s="58"/>
      <c r="G19" s="58"/>
      <c r="H19" s="58"/>
      <c r="I19" s="58"/>
      <c r="J19" s="58"/>
      <c r="K19" s="58"/>
      <c r="L19" s="58"/>
      <c r="M19" s="58"/>
      <c r="N19" s="58"/>
      <c r="O19" s="58"/>
      <c r="P19" s="58"/>
      <c r="Q19" s="58"/>
      <c r="R19" s="58"/>
      <c r="S19" s="58"/>
      <c r="T19" s="58"/>
      <c r="U19" s="58"/>
    </row>
    <row r="20" spans="1:24" ht="14.4" hidden="1" x14ac:dyDescent="0.3">
      <c r="A20" s="107"/>
      <c r="B20" s="75"/>
      <c r="C20" s="75"/>
      <c r="D20" s="75"/>
      <c r="E20" s="58"/>
      <c r="F20" s="58"/>
      <c r="G20" s="58"/>
      <c r="H20" s="58"/>
      <c r="I20" s="58"/>
      <c r="J20" s="58"/>
      <c r="K20" s="58"/>
      <c r="L20" s="58"/>
      <c r="M20" s="58"/>
      <c r="N20" s="58"/>
      <c r="O20" s="58"/>
      <c r="P20" s="58"/>
      <c r="Q20" s="58"/>
      <c r="R20" s="58"/>
      <c r="S20" s="58"/>
      <c r="T20" s="58"/>
      <c r="U20" s="58"/>
    </row>
    <row r="21" spans="1:24" ht="14.4" hidden="1" x14ac:dyDescent="0.3">
      <c r="A21" s="107"/>
      <c r="B21" s="58" t="s">
        <v>224</v>
      </c>
      <c r="C21" s="58" t="s">
        <v>173</v>
      </c>
      <c r="D21" s="58" t="s">
        <v>225</v>
      </c>
      <c r="E21" s="58"/>
      <c r="F21" s="58"/>
      <c r="G21" s="58"/>
      <c r="H21" s="58"/>
      <c r="I21" s="58"/>
      <c r="J21" s="58"/>
      <c r="K21" s="58"/>
      <c r="L21" s="58"/>
      <c r="M21" s="58"/>
      <c r="N21" s="58"/>
      <c r="O21" s="58"/>
      <c r="P21" s="58"/>
      <c r="Q21" s="58"/>
      <c r="R21" s="58"/>
      <c r="S21" s="58"/>
      <c r="T21" s="58"/>
      <c r="U21" s="58"/>
    </row>
    <row r="22" spans="1:24" ht="14.4" hidden="1" x14ac:dyDescent="0.3">
      <c r="A22" s="107"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4.4" hidden="1" x14ac:dyDescent="0.3">
      <c r="A23" s="107"/>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4.4" hidden="1" x14ac:dyDescent="0.3">
      <c r="A24" s="107"/>
      <c r="B24" s="58"/>
      <c r="C24" s="58" t="s">
        <v>231</v>
      </c>
      <c r="D24" s="58" t="s">
        <v>232</v>
      </c>
      <c r="E24" s="58" t="s">
        <v>233</v>
      </c>
      <c r="F24" s="58"/>
      <c r="G24" s="58"/>
      <c r="H24" s="58"/>
      <c r="I24" s="58"/>
      <c r="J24" s="58"/>
      <c r="K24" s="58"/>
      <c r="L24" s="58"/>
      <c r="M24" s="58"/>
      <c r="N24" s="58"/>
      <c r="O24" s="58"/>
      <c r="P24" s="58"/>
      <c r="Q24" s="58"/>
      <c r="R24" s="58"/>
      <c r="S24" s="58"/>
      <c r="T24" s="58"/>
      <c r="U24" s="58"/>
    </row>
    <row r="25" spans="1:24" ht="14.4" hidden="1" x14ac:dyDescent="0.3">
      <c r="A25" s="107"/>
      <c r="B25" s="58"/>
      <c r="C25" s="58" t="s">
        <v>234</v>
      </c>
      <c r="D25" s="58" t="s">
        <v>235</v>
      </c>
      <c r="E25" s="58" t="s">
        <v>236</v>
      </c>
      <c r="F25" s="58"/>
      <c r="G25" s="58"/>
      <c r="H25" s="58"/>
      <c r="I25" s="58"/>
      <c r="J25" s="58"/>
      <c r="K25" s="58"/>
      <c r="L25" s="58"/>
      <c r="M25" s="58"/>
      <c r="N25" s="58"/>
      <c r="O25" s="58"/>
      <c r="P25" s="58"/>
      <c r="Q25" s="58"/>
      <c r="R25" s="58"/>
      <c r="S25" s="58"/>
      <c r="T25" s="58"/>
      <c r="U25" s="58"/>
    </row>
    <row r="26" spans="1:24" ht="15" hidden="1" thickBot="1" x14ac:dyDescent="0.35">
      <c r="A26" s="107"/>
      <c r="B26" s="58"/>
      <c r="C26" s="58"/>
      <c r="D26" s="58"/>
      <c r="E26" s="58"/>
      <c r="F26" s="58"/>
      <c r="G26" s="58"/>
      <c r="H26" s="58"/>
      <c r="I26" s="58"/>
      <c r="J26" s="58"/>
      <c r="K26" s="58"/>
      <c r="L26" s="58"/>
      <c r="M26" s="58"/>
      <c r="N26" s="58"/>
      <c r="O26" s="58"/>
    </row>
    <row r="27" spans="1:24" ht="19.8" thickBot="1" x14ac:dyDescent="0.35">
      <c r="A27" s="558" t="s">
        <v>237</v>
      </c>
      <c r="B27" s="559"/>
      <c r="C27" s="559"/>
      <c r="D27" s="559"/>
      <c r="E27" s="559"/>
      <c r="F27" s="559"/>
      <c r="G27" s="559"/>
      <c r="H27" s="559"/>
      <c r="I27" s="559"/>
      <c r="J27" s="559"/>
      <c r="K27" s="559"/>
      <c r="L27" s="559"/>
      <c r="M27" s="559"/>
      <c r="N27" s="559"/>
      <c r="O27" s="559"/>
      <c r="P27" s="560"/>
    </row>
    <row r="28" spans="1:24" ht="130.5" customHeight="1" thickBot="1" x14ac:dyDescent="0.35">
      <c r="A28" s="577" t="s">
        <v>238</v>
      </c>
      <c r="B28" s="577"/>
      <c r="C28" s="577"/>
      <c r="D28" s="577"/>
      <c r="E28" s="577"/>
      <c r="F28" s="577"/>
      <c r="G28" s="577"/>
      <c r="H28" s="577"/>
      <c r="I28" s="577"/>
      <c r="J28" s="577"/>
      <c r="K28" s="577"/>
      <c r="L28" s="577"/>
      <c r="M28" s="577"/>
      <c r="N28" s="577"/>
      <c r="O28" s="577"/>
      <c r="P28" s="577"/>
    </row>
    <row r="29" spans="1:24" ht="30.75" customHeight="1" x14ac:dyDescent="0.3">
      <c r="A29" s="111" t="s">
        <v>239</v>
      </c>
      <c r="B29" s="578" t="s">
        <v>240</v>
      </c>
      <c r="C29" s="579"/>
      <c r="D29" s="580"/>
      <c r="E29" s="550" t="e">
        <f>+IF('Mapa final'!#REF!="Corrupción",'Mapa final'!G14,"-")</f>
        <v>#REF!</v>
      </c>
      <c r="F29" s="541"/>
      <c r="G29" s="540" t="e">
        <f>+IF('Mapa final'!#REF!="Corrupción",'Mapa final'!#REF!,"-")</f>
        <v>#REF!</v>
      </c>
      <c r="H29" s="541"/>
      <c r="I29" s="540" t="e">
        <f>+IF('Mapa final'!#REF!="Corrupción",'Mapa final'!#REF!,"-")</f>
        <v>#REF!</v>
      </c>
      <c r="J29" s="541"/>
      <c r="K29" s="540" t="e">
        <f>+IF('Mapa final'!#REF!="Corrupción",'Mapa final'!#REF!,"-")</f>
        <v>#REF!</v>
      </c>
      <c r="L29" s="541"/>
      <c r="M29" s="540" t="e">
        <f>+IF('Mapa final'!#REF!="Corrupción",'Mapa final'!#REF!,"-")</f>
        <v>#REF!</v>
      </c>
      <c r="N29" s="541"/>
      <c r="O29" s="540" t="e">
        <f>+IF('Mapa final'!#REF!="Corrupción",'Mapa final'!#REF!,"-")</f>
        <v>#REF!</v>
      </c>
      <c r="P29" s="541"/>
      <c r="Q29" s="540" t="e">
        <f>+IF('Mapa final'!#REF!="Corrupción",'Mapa final'!#REF!,"-")</f>
        <v>#REF!</v>
      </c>
      <c r="R29" s="541"/>
      <c r="S29" s="540" t="e">
        <f>+IF('Mapa final'!#REF!="Corrupción",'Mapa final'!#REF!,"-")</f>
        <v>#REF!</v>
      </c>
      <c r="T29" s="541"/>
      <c r="U29" s="540" t="e">
        <f>+IF('Mapa final'!#REF!="Corrupción",'Mapa final'!#REF!,"-")</f>
        <v>#REF!</v>
      </c>
      <c r="V29" s="541"/>
      <c r="W29" s="540" t="e">
        <f>+IF('Mapa final'!#REF!="Corrupción",'Mapa final'!#REF!,"-")</f>
        <v>#REF!</v>
      </c>
      <c r="X29" s="541"/>
    </row>
    <row r="30" spans="1:24" ht="30" customHeight="1" thickBot="1" x14ac:dyDescent="0.35">
      <c r="A30" s="108"/>
      <c r="B30" s="581"/>
      <c r="C30" s="582"/>
      <c r="D30" s="583"/>
      <c r="E30" s="551"/>
      <c r="F30" s="543"/>
      <c r="G30" s="542"/>
      <c r="H30" s="543"/>
      <c r="I30" s="542"/>
      <c r="J30" s="543"/>
      <c r="K30" s="542"/>
      <c r="L30" s="543"/>
      <c r="M30" s="542"/>
      <c r="N30" s="543"/>
      <c r="O30" s="542"/>
      <c r="P30" s="543"/>
      <c r="Q30" s="542"/>
      <c r="R30" s="543"/>
      <c r="S30" s="542"/>
      <c r="T30" s="543"/>
      <c r="U30" s="542"/>
      <c r="V30" s="543"/>
      <c r="W30" s="542"/>
      <c r="X30" s="543"/>
    </row>
    <row r="31" spans="1:24" s="112" customFormat="1" ht="16.5" customHeight="1" x14ac:dyDescent="0.3">
      <c r="A31" s="108"/>
      <c r="B31" s="581"/>
      <c r="C31" s="582"/>
      <c r="D31" s="583"/>
      <c r="E31" s="546" t="s">
        <v>241</v>
      </c>
      <c r="F31" s="547"/>
      <c r="G31" s="546" t="s">
        <v>241</v>
      </c>
      <c r="H31" s="547"/>
      <c r="I31" s="546" t="s">
        <v>241</v>
      </c>
      <c r="J31" s="547"/>
      <c r="K31" s="546" t="s">
        <v>241</v>
      </c>
      <c r="L31" s="547"/>
      <c r="M31" s="546" t="s">
        <v>241</v>
      </c>
      <c r="N31" s="547"/>
      <c r="O31" s="546" t="s">
        <v>241</v>
      </c>
      <c r="P31" s="547"/>
      <c r="Q31" s="105" t="s">
        <v>241</v>
      </c>
      <c r="R31" s="106"/>
      <c r="S31" s="105" t="s">
        <v>241</v>
      </c>
      <c r="T31" s="106"/>
      <c r="U31" s="544" t="s">
        <v>241</v>
      </c>
      <c r="V31" s="545"/>
      <c r="W31" s="544" t="s">
        <v>241</v>
      </c>
      <c r="X31" s="545"/>
    </row>
    <row r="32" spans="1:24" s="112" customFormat="1" ht="34.200000000000003" thickBot="1" x14ac:dyDescent="0.35">
      <c r="A32" s="109"/>
      <c r="B32" s="584"/>
      <c r="C32" s="585"/>
      <c r="D32" s="586"/>
      <c r="E32" s="88" t="s">
        <v>128</v>
      </c>
      <c r="F32" s="89" t="s">
        <v>129</v>
      </c>
      <c r="G32" s="88" t="s">
        <v>128</v>
      </c>
      <c r="H32" s="89" t="s">
        <v>129</v>
      </c>
      <c r="I32" s="88" t="s">
        <v>128</v>
      </c>
      <c r="J32" s="89" t="s">
        <v>129</v>
      </c>
      <c r="K32" s="88" t="s">
        <v>128</v>
      </c>
      <c r="L32" s="89" t="s">
        <v>129</v>
      </c>
      <c r="M32" s="88" t="s">
        <v>128</v>
      </c>
      <c r="N32" s="89" t="s">
        <v>129</v>
      </c>
      <c r="O32" s="88" t="s">
        <v>128</v>
      </c>
      <c r="P32" s="89" t="s">
        <v>129</v>
      </c>
      <c r="Q32" s="88" t="s">
        <v>128</v>
      </c>
      <c r="R32" s="89" t="s">
        <v>129</v>
      </c>
      <c r="S32" s="88" t="s">
        <v>128</v>
      </c>
      <c r="T32" s="89" t="s">
        <v>129</v>
      </c>
      <c r="U32" s="88" t="s">
        <v>128</v>
      </c>
      <c r="V32" s="89" t="s">
        <v>129</v>
      </c>
      <c r="W32" s="88" t="s">
        <v>128</v>
      </c>
      <c r="X32" s="89" t="s">
        <v>129</v>
      </c>
    </row>
    <row r="33" spans="1:24" ht="16.8" x14ac:dyDescent="0.3">
      <c r="A33" s="114">
        <v>1</v>
      </c>
      <c r="B33" s="587" t="s">
        <v>242</v>
      </c>
      <c r="C33" s="588"/>
      <c r="D33" s="589"/>
      <c r="E33" s="90"/>
      <c r="F33" s="91"/>
      <c r="G33" s="92"/>
      <c r="H33" s="91"/>
      <c r="I33" s="92" t="s">
        <v>185</v>
      </c>
      <c r="J33" s="91"/>
      <c r="K33" s="92"/>
      <c r="L33" s="91"/>
      <c r="M33" s="92"/>
      <c r="N33" s="91"/>
      <c r="O33" s="92"/>
      <c r="P33" s="91"/>
      <c r="Q33" s="92"/>
      <c r="R33" s="91"/>
      <c r="S33" s="92"/>
      <c r="T33" s="91"/>
      <c r="U33" s="92"/>
      <c r="V33" s="91"/>
      <c r="W33" s="92"/>
      <c r="X33" s="91"/>
    </row>
    <row r="34" spans="1:24" ht="16.5" customHeight="1" x14ac:dyDescent="0.3">
      <c r="A34" s="115">
        <v>2</v>
      </c>
      <c r="B34" s="535" t="s">
        <v>243</v>
      </c>
      <c r="C34" s="536"/>
      <c r="D34" s="537"/>
      <c r="E34" s="93"/>
      <c r="F34" s="94"/>
      <c r="G34" s="95"/>
      <c r="H34" s="94"/>
      <c r="I34" s="95"/>
      <c r="J34" s="94" t="s">
        <v>185</v>
      </c>
      <c r="K34" s="95"/>
      <c r="L34" s="94"/>
      <c r="M34" s="95"/>
      <c r="N34" s="94"/>
      <c r="O34" s="95"/>
      <c r="P34" s="94"/>
      <c r="Q34" s="95"/>
      <c r="R34" s="94"/>
      <c r="S34" s="95"/>
      <c r="T34" s="94"/>
      <c r="U34" s="95"/>
      <c r="V34" s="94"/>
      <c r="W34" s="95"/>
      <c r="X34" s="94"/>
    </row>
    <row r="35" spans="1:24" ht="16.5" customHeight="1" x14ac:dyDescent="0.3">
      <c r="A35" s="115">
        <v>3</v>
      </c>
      <c r="B35" s="535" t="s">
        <v>244</v>
      </c>
      <c r="C35" s="536"/>
      <c r="D35" s="537"/>
      <c r="E35" s="93"/>
      <c r="F35" s="94"/>
      <c r="G35" s="95"/>
      <c r="H35" s="94"/>
      <c r="I35" s="95"/>
      <c r="J35" s="94" t="s">
        <v>185</v>
      </c>
      <c r="K35" s="95"/>
      <c r="L35" s="94"/>
      <c r="M35" s="95"/>
      <c r="N35" s="94"/>
      <c r="O35" s="95"/>
      <c r="P35" s="94"/>
      <c r="Q35" s="95"/>
      <c r="R35" s="94"/>
      <c r="S35" s="95"/>
      <c r="T35" s="94"/>
      <c r="U35" s="95"/>
      <c r="V35" s="94"/>
      <c r="W35" s="95"/>
      <c r="X35" s="94"/>
    </row>
    <row r="36" spans="1:24" ht="16.5" customHeight="1" x14ac:dyDescent="0.3">
      <c r="A36" s="115">
        <v>4</v>
      </c>
      <c r="B36" s="535" t="s">
        <v>245</v>
      </c>
      <c r="C36" s="536"/>
      <c r="D36" s="537"/>
      <c r="E36" s="93"/>
      <c r="F36" s="94"/>
      <c r="G36" s="95"/>
      <c r="H36" s="94"/>
      <c r="I36" s="95"/>
      <c r="J36" s="94" t="s">
        <v>185</v>
      </c>
      <c r="K36" s="95"/>
      <c r="L36" s="94"/>
      <c r="M36" s="95"/>
      <c r="N36" s="94"/>
      <c r="O36" s="95"/>
      <c r="P36" s="94"/>
      <c r="Q36" s="95"/>
      <c r="R36" s="94"/>
      <c r="S36" s="95"/>
      <c r="T36" s="94"/>
      <c r="U36" s="95"/>
      <c r="V36" s="94"/>
      <c r="W36" s="95"/>
      <c r="X36" s="94"/>
    </row>
    <row r="37" spans="1:24" ht="16.5" customHeight="1" x14ac:dyDescent="0.3">
      <c r="A37" s="115">
        <v>5</v>
      </c>
      <c r="B37" s="535" t="s">
        <v>246</v>
      </c>
      <c r="C37" s="536"/>
      <c r="D37" s="537"/>
      <c r="E37" s="93"/>
      <c r="F37" s="94"/>
      <c r="G37" s="95"/>
      <c r="H37" s="94"/>
      <c r="I37" s="95" t="s">
        <v>185</v>
      </c>
      <c r="J37" s="94"/>
      <c r="K37" s="95"/>
      <c r="L37" s="94"/>
      <c r="M37" s="95"/>
      <c r="N37" s="94"/>
      <c r="O37" s="95"/>
      <c r="P37" s="94"/>
      <c r="Q37" s="95"/>
      <c r="R37" s="94"/>
      <c r="S37" s="95"/>
      <c r="T37" s="94"/>
      <c r="U37" s="95"/>
      <c r="V37" s="94"/>
      <c r="W37" s="95"/>
      <c r="X37" s="94"/>
    </row>
    <row r="38" spans="1:24" ht="16.5" customHeight="1" x14ac:dyDescent="0.3">
      <c r="A38" s="115">
        <v>6</v>
      </c>
      <c r="B38" s="535" t="s">
        <v>247</v>
      </c>
      <c r="C38" s="536"/>
      <c r="D38" s="537"/>
      <c r="E38" s="93"/>
      <c r="F38" s="94"/>
      <c r="G38" s="95"/>
      <c r="H38" s="94"/>
      <c r="I38" s="95"/>
      <c r="J38" s="94" t="s">
        <v>185</v>
      </c>
      <c r="K38" s="95"/>
      <c r="L38" s="94"/>
      <c r="M38" s="95"/>
      <c r="N38" s="94"/>
      <c r="O38" s="95"/>
      <c r="P38" s="94"/>
      <c r="Q38" s="95"/>
      <c r="R38" s="94"/>
      <c r="S38" s="95"/>
      <c r="T38" s="94"/>
      <c r="U38" s="95"/>
      <c r="V38" s="94"/>
      <c r="W38" s="95"/>
      <c r="X38" s="94"/>
    </row>
    <row r="39" spans="1:24" ht="16.5" customHeight="1" x14ac:dyDescent="0.3">
      <c r="A39" s="115">
        <v>7</v>
      </c>
      <c r="B39" s="535" t="s">
        <v>248</v>
      </c>
      <c r="C39" s="536"/>
      <c r="D39" s="537"/>
      <c r="E39" s="93"/>
      <c r="F39" s="94"/>
      <c r="G39" s="95"/>
      <c r="H39" s="94"/>
      <c r="I39" s="95"/>
      <c r="J39" s="94" t="s">
        <v>185</v>
      </c>
      <c r="K39" s="95"/>
      <c r="L39" s="94"/>
      <c r="M39" s="95"/>
      <c r="N39" s="94"/>
      <c r="O39" s="95"/>
      <c r="P39" s="94"/>
      <c r="Q39" s="95"/>
      <c r="R39" s="94"/>
      <c r="S39" s="95"/>
      <c r="T39" s="94"/>
      <c r="U39" s="95"/>
      <c r="V39" s="94"/>
      <c r="W39" s="95"/>
      <c r="X39" s="94"/>
    </row>
    <row r="40" spans="1:24" ht="16.5" customHeight="1" x14ac:dyDescent="0.3">
      <c r="A40" s="115">
        <v>8</v>
      </c>
      <c r="B40" s="535" t="s">
        <v>249</v>
      </c>
      <c r="C40" s="536"/>
      <c r="D40" s="537"/>
      <c r="E40" s="93"/>
      <c r="F40" s="94"/>
      <c r="G40" s="95"/>
      <c r="H40" s="94"/>
      <c r="I40" s="95"/>
      <c r="J40" s="94" t="s">
        <v>185</v>
      </c>
      <c r="K40" s="95"/>
      <c r="L40" s="94"/>
      <c r="M40" s="95"/>
      <c r="N40" s="94"/>
      <c r="O40" s="95"/>
      <c r="P40" s="94"/>
      <c r="Q40" s="95"/>
      <c r="R40" s="94"/>
      <c r="S40" s="95"/>
      <c r="T40" s="94"/>
      <c r="U40" s="95"/>
      <c r="V40" s="94"/>
      <c r="W40" s="95"/>
      <c r="X40" s="94"/>
    </row>
    <row r="41" spans="1:24" ht="16.5" customHeight="1" x14ac:dyDescent="0.3">
      <c r="A41" s="115">
        <v>9</v>
      </c>
      <c r="B41" s="535" t="s">
        <v>250</v>
      </c>
      <c r="C41" s="536"/>
      <c r="D41" s="537"/>
      <c r="E41" s="93"/>
      <c r="F41" s="94"/>
      <c r="G41" s="95"/>
      <c r="H41" s="94"/>
      <c r="I41" s="95" t="s">
        <v>185</v>
      </c>
      <c r="J41" s="94"/>
      <c r="K41" s="95"/>
      <c r="L41" s="94"/>
      <c r="M41" s="95"/>
      <c r="N41" s="94"/>
      <c r="O41" s="95"/>
      <c r="P41" s="94"/>
      <c r="Q41" s="95"/>
      <c r="R41" s="94"/>
      <c r="S41" s="95"/>
      <c r="T41" s="94"/>
      <c r="U41" s="95"/>
      <c r="V41" s="94"/>
      <c r="W41" s="95"/>
      <c r="X41" s="94"/>
    </row>
    <row r="42" spans="1:24" ht="16.5" customHeight="1" x14ac:dyDescent="0.3">
      <c r="A42" s="115">
        <v>10</v>
      </c>
      <c r="B42" s="535" t="s">
        <v>251</v>
      </c>
      <c r="C42" s="536"/>
      <c r="D42" s="537"/>
      <c r="E42" s="93"/>
      <c r="F42" s="94"/>
      <c r="G42" s="95"/>
      <c r="H42" s="94"/>
      <c r="I42" s="95" t="s">
        <v>185</v>
      </c>
      <c r="J42" s="94"/>
      <c r="K42" s="95"/>
      <c r="L42" s="94"/>
      <c r="M42" s="95"/>
      <c r="N42" s="94"/>
      <c r="O42" s="95"/>
      <c r="P42" s="94"/>
      <c r="Q42" s="95"/>
      <c r="R42" s="94"/>
      <c r="S42" s="95"/>
      <c r="T42" s="94"/>
      <c r="U42" s="95"/>
      <c r="V42" s="94"/>
      <c r="W42" s="95"/>
      <c r="X42" s="94"/>
    </row>
    <row r="43" spans="1:24" ht="16.5" customHeight="1" x14ac:dyDescent="0.3">
      <c r="A43" s="115">
        <v>11</v>
      </c>
      <c r="B43" s="535" t="s">
        <v>252</v>
      </c>
      <c r="C43" s="536"/>
      <c r="D43" s="537"/>
      <c r="E43" s="93"/>
      <c r="F43" s="94"/>
      <c r="G43" s="95"/>
      <c r="H43" s="94"/>
      <c r="I43" s="95" t="s">
        <v>185</v>
      </c>
      <c r="J43" s="94"/>
      <c r="K43" s="95"/>
      <c r="L43" s="94"/>
      <c r="M43" s="95"/>
      <c r="N43" s="94"/>
      <c r="O43" s="95"/>
      <c r="P43" s="94"/>
      <c r="Q43" s="95"/>
      <c r="R43" s="94"/>
      <c r="S43" s="95"/>
      <c r="T43" s="94"/>
      <c r="U43" s="95"/>
      <c r="V43" s="94"/>
      <c r="W43" s="95"/>
      <c r="X43" s="94"/>
    </row>
    <row r="44" spans="1:24" ht="16.5" customHeight="1" x14ac:dyDescent="0.3">
      <c r="A44" s="115">
        <v>12</v>
      </c>
      <c r="B44" s="535" t="s">
        <v>253</v>
      </c>
      <c r="C44" s="536"/>
      <c r="D44" s="537"/>
      <c r="E44" s="93"/>
      <c r="F44" s="94"/>
      <c r="G44" s="95"/>
      <c r="H44" s="94"/>
      <c r="I44" s="95" t="s">
        <v>185</v>
      </c>
      <c r="J44" s="94"/>
      <c r="K44" s="95"/>
      <c r="L44" s="94"/>
      <c r="M44" s="95"/>
      <c r="N44" s="94"/>
      <c r="O44" s="95"/>
      <c r="P44" s="94"/>
      <c r="Q44" s="95"/>
      <c r="R44" s="94"/>
      <c r="S44" s="95"/>
      <c r="T44" s="94"/>
      <c r="U44" s="95"/>
      <c r="V44" s="94"/>
      <c r="W44" s="95"/>
      <c r="X44" s="94"/>
    </row>
    <row r="45" spans="1:24" ht="16.8" x14ac:dyDescent="0.3">
      <c r="A45" s="115">
        <v>13</v>
      </c>
      <c r="B45" s="535" t="s">
        <v>254</v>
      </c>
      <c r="C45" s="536"/>
      <c r="D45" s="537"/>
      <c r="E45" s="93"/>
      <c r="F45" s="94"/>
      <c r="G45" s="95"/>
      <c r="H45" s="94"/>
      <c r="I45" s="95"/>
      <c r="J45" s="94" t="s">
        <v>185</v>
      </c>
      <c r="K45" s="95"/>
      <c r="L45" s="94"/>
      <c r="M45" s="95"/>
      <c r="N45" s="94"/>
      <c r="O45" s="95"/>
      <c r="P45" s="94"/>
      <c r="Q45" s="95"/>
      <c r="R45" s="94"/>
      <c r="S45" s="95"/>
      <c r="T45" s="94"/>
      <c r="U45" s="95"/>
      <c r="V45" s="94"/>
      <c r="W45" s="95"/>
      <c r="X45" s="94"/>
    </row>
    <row r="46" spans="1:24" ht="16.8" x14ac:dyDescent="0.3">
      <c r="A46" s="115">
        <v>14</v>
      </c>
      <c r="B46" s="535" t="s">
        <v>255</v>
      </c>
      <c r="C46" s="536"/>
      <c r="D46" s="537"/>
      <c r="E46" s="93"/>
      <c r="F46" s="94"/>
      <c r="G46" s="95"/>
      <c r="H46" s="94"/>
      <c r="I46" s="95" t="s">
        <v>185</v>
      </c>
      <c r="J46" s="94"/>
      <c r="K46" s="95"/>
      <c r="L46" s="94"/>
      <c r="M46" s="95"/>
      <c r="N46" s="94"/>
      <c r="O46" s="95"/>
      <c r="P46" s="94"/>
      <c r="Q46" s="95"/>
      <c r="R46" s="94"/>
      <c r="S46" s="95"/>
      <c r="T46" s="94"/>
      <c r="U46" s="95"/>
      <c r="V46" s="94"/>
      <c r="W46" s="95"/>
      <c r="X46" s="94"/>
    </row>
    <row r="47" spans="1:24" ht="16.5" customHeight="1" x14ac:dyDescent="0.3">
      <c r="A47" s="115">
        <v>15</v>
      </c>
      <c r="B47" s="535" t="s">
        <v>256</v>
      </c>
      <c r="C47" s="536"/>
      <c r="D47" s="537"/>
      <c r="E47" s="93"/>
      <c r="F47" s="94"/>
      <c r="G47" s="95"/>
      <c r="H47" s="94"/>
      <c r="I47" s="95" t="s">
        <v>185</v>
      </c>
      <c r="J47" s="94"/>
      <c r="K47" s="95"/>
      <c r="L47" s="94"/>
      <c r="M47" s="95"/>
      <c r="N47" s="94"/>
      <c r="O47" s="95"/>
      <c r="P47" s="94"/>
      <c r="Q47" s="95"/>
      <c r="R47" s="94"/>
      <c r="S47" s="95"/>
      <c r="T47" s="94"/>
      <c r="U47" s="95"/>
      <c r="V47" s="94"/>
      <c r="W47" s="95"/>
      <c r="X47" s="94"/>
    </row>
    <row r="48" spans="1:24" ht="16.5" customHeight="1" x14ac:dyDescent="0.3">
      <c r="A48" s="115">
        <v>16</v>
      </c>
      <c r="B48" s="535" t="s">
        <v>257</v>
      </c>
      <c r="C48" s="536"/>
      <c r="D48" s="537"/>
      <c r="E48" s="93"/>
      <c r="F48" s="94"/>
      <c r="G48" s="95"/>
      <c r="H48" s="94"/>
      <c r="I48" s="95"/>
      <c r="J48" s="94" t="s">
        <v>185</v>
      </c>
      <c r="K48" s="95"/>
      <c r="L48" s="94"/>
      <c r="M48" s="95"/>
      <c r="N48" s="94"/>
      <c r="O48" s="95"/>
      <c r="P48" s="94"/>
      <c r="Q48" s="95"/>
      <c r="R48" s="94"/>
      <c r="S48" s="95"/>
      <c r="T48" s="94"/>
      <c r="U48" s="95"/>
      <c r="V48" s="94"/>
      <c r="W48" s="95"/>
      <c r="X48" s="94"/>
    </row>
    <row r="49" spans="1:24" ht="16.8" x14ac:dyDescent="0.3">
      <c r="A49" s="115">
        <v>17</v>
      </c>
      <c r="B49" s="535" t="s">
        <v>258</v>
      </c>
      <c r="C49" s="536"/>
      <c r="D49" s="537"/>
      <c r="E49" s="93"/>
      <c r="F49" s="94"/>
      <c r="G49" s="95"/>
      <c r="H49" s="94"/>
      <c r="I49" s="95"/>
      <c r="J49" s="94" t="s">
        <v>185</v>
      </c>
      <c r="K49" s="95"/>
      <c r="L49" s="94"/>
      <c r="M49" s="95"/>
      <c r="N49" s="94"/>
      <c r="O49" s="95"/>
      <c r="P49" s="94"/>
      <c r="Q49" s="95"/>
      <c r="R49" s="94"/>
      <c r="S49" s="95"/>
      <c r="T49" s="94"/>
      <c r="U49" s="95"/>
      <c r="V49" s="94"/>
      <c r="W49" s="95"/>
      <c r="X49" s="94"/>
    </row>
    <row r="50" spans="1:24" ht="16.8" x14ac:dyDescent="0.3">
      <c r="A50" s="115">
        <v>18</v>
      </c>
      <c r="B50" s="535" t="s">
        <v>259</v>
      </c>
      <c r="C50" s="536"/>
      <c r="D50" s="537"/>
      <c r="E50" s="93"/>
      <c r="F50" s="94"/>
      <c r="G50" s="95"/>
      <c r="H50" s="94"/>
      <c r="I50" s="95" t="s">
        <v>185</v>
      </c>
      <c r="J50" s="94"/>
      <c r="K50" s="95"/>
      <c r="L50" s="94"/>
      <c r="M50" s="95"/>
      <c r="N50" s="94"/>
      <c r="O50" s="95"/>
      <c r="P50" s="94"/>
      <c r="Q50" s="95"/>
      <c r="R50" s="94"/>
      <c r="S50" s="95"/>
      <c r="T50" s="94"/>
      <c r="U50" s="95"/>
      <c r="V50" s="94"/>
      <c r="W50" s="95"/>
      <c r="X50" s="94"/>
    </row>
    <row r="51" spans="1:24" ht="17.399999999999999" thickBot="1" x14ac:dyDescent="0.35">
      <c r="A51" s="116">
        <v>19</v>
      </c>
      <c r="B51" s="593" t="s">
        <v>260</v>
      </c>
      <c r="C51" s="594"/>
      <c r="D51" s="595"/>
      <c r="E51" s="96"/>
      <c r="F51" s="97"/>
      <c r="G51" s="98"/>
      <c r="H51" s="97"/>
      <c r="I51" s="98"/>
      <c r="J51" s="97" t="s">
        <v>185</v>
      </c>
      <c r="K51" s="98"/>
      <c r="L51" s="97"/>
      <c r="M51" s="98"/>
      <c r="N51" s="97"/>
      <c r="O51" s="98"/>
      <c r="P51" s="97"/>
      <c r="Q51" s="98"/>
      <c r="R51" s="97"/>
      <c r="S51" s="98"/>
      <c r="T51" s="97"/>
      <c r="U51" s="98"/>
      <c r="V51" s="97"/>
      <c r="W51" s="98"/>
      <c r="X51" s="97"/>
    </row>
    <row r="52" spans="1:24" ht="25.2" thickBot="1" x14ac:dyDescent="0.35">
      <c r="A52" s="596" t="s">
        <v>261</v>
      </c>
      <c r="B52" s="597"/>
      <c r="C52" s="597"/>
      <c r="D52" s="598"/>
      <c r="E52" s="99">
        <f t="shared" ref="E52:X52" si="0">+COUNTIF(E33:E51,"X")</f>
        <v>0</v>
      </c>
      <c r="F52" s="100">
        <f t="shared" si="0"/>
        <v>0</v>
      </c>
      <c r="G52" s="101">
        <f t="shared" si="0"/>
        <v>0</v>
      </c>
      <c r="H52" s="100">
        <f t="shared" si="0"/>
        <v>0</v>
      </c>
      <c r="I52" s="101">
        <f t="shared" si="0"/>
        <v>9</v>
      </c>
      <c r="J52" s="100">
        <f t="shared" si="0"/>
        <v>10</v>
      </c>
      <c r="K52" s="101">
        <f t="shared" si="0"/>
        <v>0</v>
      </c>
      <c r="L52" s="100">
        <f t="shared" si="0"/>
        <v>0</v>
      </c>
      <c r="M52" s="101">
        <f t="shared" si="0"/>
        <v>0</v>
      </c>
      <c r="N52" s="100">
        <f t="shared" si="0"/>
        <v>0</v>
      </c>
      <c r="O52" s="101">
        <f t="shared" si="0"/>
        <v>0</v>
      </c>
      <c r="P52" s="100">
        <f t="shared" si="0"/>
        <v>0</v>
      </c>
      <c r="Q52" s="101">
        <f t="shared" si="0"/>
        <v>0</v>
      </c>
      <c r="R52" s="100">
        <f t="shared" si="0"/>
        <v>0</v>
      </c>
      <c r="S52" s="101">
        <f t="shared" si="0"/>
        <v>0</v>
      </c>
      <c r="T52" s="100">
        <f t="shared" si="0"/>
        <v>0</v>
      </c>
      <c r="U52" s="101">
        <f t="shared" si="0"/>
        <v>0</v>
      </c>
      <c r="V52" s="100">
        <f t="shared" si="0"/>
        <v>0</v>
      </c>
      <c r="W52" s="101">
        <f t="shared" si="0"/>
        <v>0</v>
      </c>
      <c r="X52" s="100">
        <f t="shared" si="0"/>
        <v>0</v>
      </c>
    </row>
    <row r="53" spans="1:24" ht="35.25" customHeight="1" thickBot="1" x14ac:dyDescent="0.35">
      <c r="A53" s="599" t="s">
        <v>262</v>
      </c>
      <c r="B53" s="600"/>
      <c r="C53" s="600"/>
      <c r="D53" s="601"/>
      <c r="E53" s="538" t="str">
        <f>+IF(AND(E52&gt;=1,E52&lt;=5),"Moderado",IF(AND(E52&gt;=6,E52&lt;=11),"Mayor",IF(AND(E52&gt;=12,E52&lt;=19),"Catastrófico","Por favor responda las 19 preguntas")))</f>
        <v>Por favor responda las 19 preguntas</v>
      </c>
      <c r="F53" s="539"/>
      <c r="G53" s="538" t="str">
        <f>+IF(AND(G52&gt;=1,G52&lt;=5),"Moderado",IF(AND(G52&gt;=6,G52&lt;=11),"Mayor",IF(AND(G52&gt;=12,G52&lt;=19),"Catastrófico","Por favor responda las 19 preguntas")))</f>
        <v>Por favor responda las 19 preguntas</v>
      </c>
      <c r="H53" s="539"/>
      <c r="I53" s="538" t="str">
        <f>+IF(AND(I52&gt;=1,I52&lt;=5),"Moderado",IF(AND(I52&gt;=6,I52&lt;=11),"Mayor",IF(AND(I52&gt;=12,I52&lt;=19),"Catastrófico","Por favor responda las 19 preguntas")))</f>
        <v>Mayor</v>
      </c>
      <c r="J53" s="539"/>
      <c r="K53" s="538" t="str">
        <f>+IF(AND(K52&gt;=1,K52&lt;=5),"Moderado",IF(AND(K52&gt;=6,K52&lt;=11),"Mayor",IF(AND(K52&gt;=12,K52&lt;=19),"Catastrófico","Por favor responda las 19 preguntas")))</f>
        <v>Por favor responda las 19 preguntas</v>
      </c>
      <c r="L53" s="539"/>
      <c r="M53" s="538" t="str">
        <f>+IF(AND(M52&gt;=1,M52&lt;=5),"Moderado",IF(AND(M52&gt;=6,M52&lt;=11),"Mayor",IF(AND(M52&gt;=12,M52&lt;=19),"Catastrófico","Por favor responda las 19 preguntas")))</f>
        <v>Por favor responda las 19 preguntas</v>
      </c>
      <c r="N53" s="539"/>
      <c r="O53" s="538" t="str">
        <f>+IF(AND(O52&gt;=1,O52&lt;=5),"Moderado",IF(AND(O52&gt;=6,O52&lt;=11),"Mayor",IF(AND(O52&gt;=12,O52&lt;=19),"Catastrófico","Por favor responda las 19 preguntas")))</f>
        <v>Por favor responda las 19 preguntas</v>
      </c>
      <c r="P53" s="539"/>
      <c r="Q53" s="538" t="str">
        <f>+IF(AND(Q52&gt;=1,Q52&lt;=5),"Moderado",IF(AND(Q52&gt;=6,Q52&lt;=11),"Mayor",IF(AND(Q52&gt;=12,Q52&lt;=19),"Catastrófico","Por favor responda las 19 preguntas")))</f>
        <v>Por favor responda las 19 preguntas</v>
      </c>
      <c r="R53" s="539"/>
      <c r="S53" s="538" t="str">
        <f>+IF(AND(S52&gt;=1,S52&lt;=5),"Moderado",IF(AND(S52&gt;=6,S52&lt;=11),"Mayor",IF(AND(S52&gt;=12,S52&lt;=19),"Catastrófico","Por favor responda las 19 preguntas")))</f>
        <v>Por favor responda las 19 preguntas</v>
      </c>
      <c r="T53" s="539"/>
      <c r="U53" s="538" t="str">
        <f>+IF(AND(U52&gt;=1,U52&lt;=5),"Moderado",IF(AND(U52&gt;=6,U52&lt;=11),"Mayor",IF(AND(U52&gt;=12,U52&lt;=19),"Catastrófico","Por favor responda las 19 preguntas")))</f>
        <v>Por favor responda las 19 preguntas</v>
      </c>
      <c r="V53" s="539"/>
      <c r="W53" s="538" t="str">
        <f>+IF(AND(W52&gt;=1,W52&lt;=5),"Moderado",IF(AND(W52&gt;=6,W52&lt;=11),"Mayor",IF(AND(W52&gt;=12,W52&lt;=19),"Catastrófico","Por favor responda las 19 preguntas")))</f>
        <v>Por favor responda las 19 preguntas</v>
      </c>
      <c r="X53" s="539"/>
    </row>
    <row r="54" spans="1:24" ht="15" customHeight="1" thickBot="1" x14ac:dyDescent="0.35">
      <c r="A54" s="138"/>
      <c r="B54" s="135"/>
      <c r="C54" s="135"/>
      <c r="D54" s="135"/>
      <c r="E54" s="136"/>
      <c r="F54" s="136"/>
      <c r="G54" s="136"/>
      <c r="H54" s="136"/>
      <c r="I54" s="136"/>
      <c r="J54" s="136"/>
      <c r="K54" s="136"/>
      <c r="L54" s="136"/>
      <c r="M54" s="136"/>
      <c r="N54" s="136"/>
      <c r="O54" s="136"/>
      <c r="P54" s="137"/>
      <c r="Q54" s="134"/>
      <c r="R54" s="134"/>
      <c r="S54" s="134"/>
      <c r="T54" s="134"/>
      <c r="U54" s="134"/>
      <c r="V54" s="134"/>
      <c r="W54" s="134"/>
      <c r="X54" s="134"/>
    </row>
    <row r="55" spans="1:24" ht="24.75" customHeight="1" thickBot="1" x14ac:dyDescent="0.35">
      <c r="A55" s="558" t="s">
        <v>263</v>
      </c>
      <c r="B55" s="559"/>
      <c r="C55" s="559"/>
      <c r="D55" s="559"/>
      <c r="E55" s="559"/>
      <c r="F55" s="559"/>
      <c r="G55" s="559"/>
      <c r="H55" s="559"/>
      <c r="I55" s="559"/>
      <c r="J55" s="559"/>
      <c r="K55" s="559"/>
      <c r="L55" s="559"/>
      <c r="M55" s="559"/>
      <c r="N55" s="559"/>
      <c r="O55" s="559"/>
      <c r="P55" s="560"/>
    </row>
    <row r="56" spans="1:24" ht="35.25" customHeight="1" x14ac:dyDescent="0.3">
      <c r="A56" s="590" t="s">
        <v>264</v>
      </c>
      <c r="B56" s="590"/>
      <c r="C56" s="590"/>
      <c r="D56" s="590"/>
      <c r="E56" s="590"/>
      <c r="F56" s="590"/>
      <c r="G56" s="590"/>
      <c r="H56" s="590"/>
      <c r="I56" s="590"/>
      <c r="J56" s="590"/>
      <c r="K56" s="590"/>
      <c r="L56" s="590"/>
      <c r="M56" s="590"/>
      <c r="N56" s="590"/>
      <c r="O56" s="590"/>
      <c r="P56" s="590"/>
    </row>
    <row r="57" spans="1:24" ht="71.25" customHeight="1" x14ac:dyDescent="0.3">
      <c r="A57" s="591" t="s">
        <v>265</v>
      </c>
      <c r="B57" s="592"/>
      <c r="C57" s="592"/>
      <c r="D57" s="592"/>
      <c r="E57" s="592"/>
      <c r="F57" s="592"/>
      <c r="G57" s="592"/>
      <c r="H57" s="592"/>
      <c r="I57" s="592"/>
      <c r="J57" s="592"/>
      <c r="K57" s="592"/>
      <c r="L57" s="592"/>
      <c r="M57" s="592"/>
      <c r="N57" s="592"/>
      <c r="O57" s="592"/>
      <c r="P57" s="592"/>
    </row>
    <row r="58" spans="1:24" ht="35.25" customHeight="1" x14ac:dyDescent="0.3">
      <c r="A58" s="107"/>
      <c r="B58" s="58"/>
      <c r="C58" s="74"/>
      <c r="D58" s="74"/>
      <c r="E58" s="58"/>
      <c r="F58" s="58"/>
      <c r="G58" s="58"/>
      <c r="H58" s="58"/>
      <c r="I58" s="58"/>
      <c r="J58" s="58"/>
      <c r="K58" s="58"/>
      <c r="L58" s="58"/>
      <c r="M58" s="58"/>
      <c r="N58" s="58"/>
      <c r="O58" s="58"/>
    </row>
    <row r="59" spans="1:24" ht="35.25" customHeight="1" x14ac:dyDescent="0.3">
      <c r="A59" s="107"/>
      <c r="B59" s="568" t="s">
        <v>266</v>
      </c>
      <c r="C59" s="568"/>
      <c r="D59" s="568"/>
      <c r="E59" s="58"/>
      <c r="F59" s="58"/>
      <c r="G59" s="58"/>
      <c r="H59" s="58"/>
      <c r="I59" s="58"/>
      <c r="J59" s="58"/>
      <c r="K59" s="58"/>
      <c r="L59" s="58"/>
      <c r="M59" s="58"/>
      <c r="N59" s="58"/>
      <c r="O59" s="58"/>
    </row>
    <row r="60" spans="1:24" ht="15" customHeight="1" x14ac:dyDescent="0.45">
      <c r="A60" s="107"/>
      <c r="B60" s="80"/>
      <c r="C60" s="80"/>
      <c r="D60" s="80"/>
      <c r="E60" s="58"/>
      <c r="F60" s="58"/>
      <c r="G60" s="58"/>
      <c r="H60" s="58"/>
      <c r="I60" s="58"/>
      <c r="J60" s="58"/>
      <c r="K60" s="58"/>
      <c r="L60" s="58"/>
      <c r="M60" s="58"/>
      <c r="N60" s="58"/>
      <c r="O60" s="58"/>
    </row>
    <row r="61" spans="1:24" ht="50.25" customHeight="1" x14ac:dyDescent="0.3">
      <c r="A61" s="107"/>
      <c r="B61" s="102" t="s">
        <v>186</v>
      </c>
      <c r="C61" s="102" t="s">
        <v>267</v>
      </c>
      <c r="D61" s="102" t="s">
        <v>199</v>
      </c>
      <c r="E61" s="58"/>
      <c r="F61" s="58"/>
      <c r="G61" s="58"/>
      <c r="H61" s="58"/>
      <c r="I61" s="58"/>
      <c r="J61" s="58"/>
      <c r="K61" s="58"/>
      <c r="L61" s="58"/>
      <c r="M61" s="58"/>
      <c r="N61" s="58"/>
      <c r="O61" s="58"/>
    </row>
    <row r="62" spans="1:24" ht="35.25" customHeight="1" x14ac:dyDescent="0.3">
      <c r="A62" s="107"/>
      <c r="B62" s="81" t="s">
        <v>268</v>
      </c>
      <c r="C62" s="132">
        <v>0.2</v>
      </c>
      <c r="D62" s="103" t="s">
        <v>203</v>
      </c>
      <c r="E62" s="58"/>
      <c r="F62" s="58"/>
      <c r="G62" s="58"/>
      <c r="H62" s="58"/>
      <c r="I62" s="58"/>
      <c r="J62" s="58"/>
      <c r="K62" s="58"/>
      <c r="L62" s="58"/>
      <c r="M62" s="58"/>
      <c r="N62" s="58"/>
      <c r="O62" s="58"/>
    </row>
    <row r="63" spans="1:24" ht="35.25" customHeight="1" x14ac:dyDescent="0.3">
      <c r="A63" s="107"/>
      <c r="B63" s="82" t="s">
        <v>269</v>
      </c>
      <c r="C63" s="132">
        <v>0.4</v>
      </c>
      <c r="D63" s="103" t="s">
        <v>207</v>
      </c>
    </row>
    <row r="64" spans="1:24" ht="35.25" customHeight="1" x14ac:dyDescent="0.3">
      <c r="A64" s="107"/>
      <c r="B64" s="83" t="s">
        <v>270</v>
      </c>
      <c r="C64" s="132">
        <v>0.6</v>
      </c>
      <c r="D64" s="103" t="s">
        <v>211</v>
      </c>
    </row>
    <row r="65" spans="1:5" ht="35.25" customHeight="1" x14ac:dyDescent="0.3">
      <c r="A65" s="107"/>
      <c r="B65" s="84" t="s">
        <v>271</v>
      </c>
      <c r="C65" s="132">
        <v>0.8</v>
      </c>
      <c r="D65" s="103" t="s">
        <v>216</v>
      </c>
    </row>
    <row r="66" spans="1:5" ht="35.25" customHeight="1" x14ac:dyDescent="0.3">
      <c r="A66" s="107"/>
      <c r="B66" s="85" t="s">
        <v>219</v>
      </c>
      <c r="C66" s="132">
        <v>1</v>
      </c>
      <c r="D66" s="103" t="s">
        <v>221</v>
      </c>
    </row>
    <row r="67" spans="1:5" ht="35.25" customHeight="1" x14ac:dyDescent="0.3">
      <c r="A67" s="133" t="s">
        <v>272</v>
      </c>
      <c r="B67" s="133"/>
      <c r="C67" s="133"/>
      <c r="D67" s="133"/>
      <c r="E67" s="133"/>
    </row>
    <row r="69" spans="1:5" ht="35.25" customHeight="1" x14ac:dyDescent="0.3">
      <c r="A69" s="107"/>
      <c r="C69" s="76"/>
      <c r="D69" s="76"/>
    </row>
    <row r="70" spans="1:5" ht="35.25" customHeight="1" x14ac:dyDescent="0.3">
      <c r="A70" s="107"/>
      <c r="C70" s="76"/>
      <c r="D70" s="76"/>
    </row>
    <row r="71" spans="1:5" ht="35.25" customHeight="1" x14ac:dyDescent="0.3">
      <c r="A71" s="107"/>
      <c r="C71" s="76"/>
      <c r="D71" s="76"/>
    </row>
    <row r="72" spans="1:5" ht="35.25" customHeight="1" x14ac:dyDescent="0.3">
      <c r="A72" s="107"/>
      <c r="C72" s="76"/>
      <c r="D72" s="76"/>
    </row>
    <row r="73" spans="1:5" ht="35.25" customHeight="1" x14ac:dyDescent="0.3">
      <c r="A73" s="107"/>
      <c r="C73" s="76"/>
      <c r="D73" s="76"/>
    </row>
    <row r="74" spans="1:5" ht="35.25" customHeight="1" x14ac:dyDescent="0.3">
      <c r="A74" s="107"/>
      <c r="C74" s="76"/>
      <c r="D74" s="76"/>
    </row>
    <row r="75" spans="1:5" ht="35.25" customHeight="1" x14ac:dyDescent="0.3">
      <c r="A75" s="107"/>
      <c r="C75" s="76"/>
      <c r="D75" s="76"/>
    </row>
    <row r="76" spans="1:5" ht="35.25" customHeight="1" x14ac:dyDescent="0.3">
      <c r="A76" s="107"/>
      <c r="C76" s="76"/>
      <c r="D76" s="76"/>
    </row>
    <row r="77" spans="1:5" ht="35.25" customHeight="1" x14ac:dyDescent="0.3">
      <c r="A77" s="107"/>
      <c r="C77" s="76"/>
      <c r="D77" s="76"/>
    </row>
    <row r="78" spans="1:5" ht="35.25" customHeight="1" x14ac:dyDescent="0.3">
      <c r="A78" s="107"/>
      <c r="C78" s="76"/>
      <c r="D78" s="76"/>
    </row>
    <row r="79" spans="1:5" ht="35.25" customHeight="1" x14ac:dyDescent="0.3">
      <c r="A79" s="107"/>
      <c r="C79" s="76"/>
      <c r="D79" s="76"/>
    </row>
    <row r="80" spans="1:5" ht="35.25" customHeight="1" x14ac:dyDescent="0.3">
      <c r="A80" s="107"/>
      <c r="C80" s="76"/>
      <c r="D80" s="76"/>
    </row>
    <row r="81" spans="1:4" ht="35.25" customHeight="1" x14ac:dyDescent="0.3">
      <c r="A81" s="107"/>
      <c r="C81" s="76"/>
      <c r="D81" s="76"/>
    </row>
    <row r="82" spans="1:4" ht="35.25" customHeight="1" x14ac:dyDescent="0.3">
      <c r="A82" s="107"/>
      <c r="C82" s="76"/>
      <c r="D82" s="76"/>
    </row>
    <row r="83" spans="1:4" ht="35.25" customHeight="1" x14ac:dyDescent="0.3">
      <c r="A83" s="107"/>
      <c r="C83" s="76"/>
      <c r="D83" s="76"/>
    </row>
    <row r="84" spans="1:4" ht="35.25" customHeight="1" x14ac:dyDescent="0.3">
      <c r="A84" s="107"/>
      <c r="C84" s="76"/>
      <c r="D84" s="76"/>
    </row>
    <row r="85" spans="1:4" ht="35.25" customHeight="1" x14ac:dyDescent="0.3">
      <c r="A85" s="107"/>
      <c r="C85" s="76"/>
      <c r="D85" s="76"/>
    </row>
    <row r="86" spans="1:4" ht="35.25" customHeight="1" x14ac:dyDescent="0.3">
      <c r="A86" s="107"/>
      <c r="C86" s="76"/>
      <c r="D86" s="76"/>
    </row>
    <row r="87" spans="1:4" ht="35.25" customHeight="1" x14ac:dyDescent="0.3">
      <c r="A87" s="107"/>
      <c r="C87" s="76"/>
      <c r="D87" s="76"/>
    </row>
    <row r="88" spans="1:4" ht="35.25" customHeight="1" x14ac:dyDescent="0.3">
      <c r="A88" s="107"/>
      <c r="C88" s="76"/>
      <c r="D88" s="76"/>
    </row>
    <row r="89" spans="1:4" ht="35.25" customHeight="1" x14ac:dyDescent="0.3">
      <c r="A89" s="107"/>
      <c r="C89" s="76"/>
      <c r="D89" s="76"/>
    </row>
    <row r="90" spans="1:4" ht="35.25" customHeight="1" x14ac:dyDescent="0.3">
      <c r="A90" s="107"/>
      <c r="C90" s="76"/>
      <c r="D90" s="76"/>
    </row>
    <row r="91" spans="1:4" ht="35.25" customHeight="1" x14ac:dyDescent="0.3">
      <c r="A91" s="107"/>
      <c r="C91" s="76"/>
      <c r="D91" s="76"/>
    </row>
    <row r="92" spans="1:4" ht="35.25" customHeight="1" x14ac:dyDescent="0.3">
      <c r="A92" s="107"/>
      <c r="C92" s="76"/>
      <c r="D92" s="76"/>
    </row>
    <row r="93" spans="1:4" ht="35.25" customHeight="1" x14ac:dyDescent="0.3">
      <c r="A93" s="107"/>
      <c r="C93" s="76"/>
      <c r="D93" s="76"/>
    </row>
    <row r="94" spans="1:4" ht="35.25" customHeight="1" x14ac:dyDescent="0.3">
      <c r="A94" s="107"/>
      <c r="C94" s="76"/>
      <c r="D94" s="76"/>
    </row>
    <row r="95" spans="1:4" ht="35.25" customHeight="1" x14ac:dyDescent="0.3">
      <c r="A95" s="107"/>
      <c r="C95" s="76"/>
      <c r="D95" s="76"/>
    </row>
    <row r="96" spans="1:4" ht="35.25" customHeight="1" x14ac:dyDescent="0.3">
      <c r="A96" s="107"/>
      <c r="C96" s="76"/>
      <c r="D96" s="76"/>
    </row>
    <row r="97" spans="1:4" ht="35.25" customHeight="1" x14ac:dyDescent="0.3">
      <c r="A97" s="107"/>
      <c r="C97" s="76"/>
      <c r="D97" s="76"/>
    </row>
    <row r="98" spans="1:4" ht="35.25" customHeight="1" x14ac:dyDescent="0.3">
      <c r="A98" s="107"/>
      <c r="C98" s="76"/>
      <c r="D98" s="76"/>
    </row>
    <row r="99" spans="1:4" ht="35.25" customHeight="1" x14ac:dyDescent="0.3">
      <c r="A99" s="107"/>
      <c r="C99" s="76"/>
      <c r="D99" s="76"/>
    </row>
    <row r="100" spans="1:4" ht="35.25" customHeight="1" x14ac:dyDescent="0.3">
      <c r="A100" s="107"/>
      <c r="C100" s="76"/>
      <c r="D100" s="76"/>
    </row>
    <row r="101" spans="1:4" ht="35.25" customHeight="1" x14ac:dyDescent="0.3">
      <c r="A101" s="107"/>
      <c r="C101" s="76"/>
      <c r="D101" s="76"/>
    </row>
    <row r="102" spans="1:4" ht="35.25" customHeight="1" x14ac:dyDescent="0.3">
      <c r="A102" s="107"/>
      <c r="C102" s="76"/>
      <c r="D102" s="76"/>
    </row>
    <row r="103" spans="1:4" ht="35.25" customHeight="1" x14ac:dyDescent="0.3">
      <c r="A103" s="107"/>
      <c r="C103" s="76"/>
      <c r="D103" s="76"/>
    </row>
    <row r="104" spans="1:4" ht="35.25" customHeight="1" x14ac:dyDescent="0.3">
      <c r="A104" s="107"/>
      <c r="C104" s="76"/>
      <c r="D104" s="76"/>
    </row>
    <row r="105" spans="1:4" ht="35.25" customHeight="1" x14ac:dyDescent="0.3">
      <c r="A105" s="107"/>
      <c r="C105" s="76"/>
      <c r="D105" s="76"/>
    </row>
    <row r="106" spans="1:4" ht="35.25" customHeight="1" x14ac:dyDescent="0.3">
      <c r="A106" s="107"/>
      <c r="C106" s="76"/>
      <c r="D106" s="76"/>
    </row>
    <row r="107" spans="1:4" ht="35.25" customHeight="1" x14ac:dyDescent="0.3">
      <c r="A107" s="107"/>
      <c r="C107" s="76"/>
      <c r="D107" s="76"/>
    </row>
    <row r="108" spans="1:4" ht="35.25" customHeight="1" x14ac:dyDescent="0.3">
      <c r="A108" s="107"/>
      <c r="C108" s="76"/>
      <c r="D108" s="76"/>
    </row>
    <row r="109" spans="1:4" ht="35.25" customHeight="1" x14ac:dyDescent="0.3">
      <c r="A109" s="107"/>
      <c r="C109" s="76"/>
      <c r="D109" s="76"/>
    </row>
    <row r="110" spans="1:4" ht="35.25" customHeight="1" x14ac:dyDescent="0.3">
      <c r="A110" s="107"/>
      <c r="C110" s="76"/>
      <c r="D110" s="76"/>
    </row>
    <row r="111" spans="1:4" ht="35.25" customHeight="1" x14ac:dyDescent="0.3">
      <c r="A111" s="107"/>
      <c r="C111" s="76"/>
      <c r="D111" s="76"/>
    </row>
    <row r="112" spans="1:4" ht="35.25" customHeight="1" x14ac:dyDescent="0.3">
      <c r="A112" s="107"/>
      <c r="C112" s="76"/>
      <c r="D112" s="76"/>
    </row>
    <row r="113" spans="1:4" ht="35.25" customHeight="1" x14ac:dyDescent="0.3">
      <c r="A113" s="107"/>
      <c r="C113" s="76"/>
      <c r="D113" s="76"/>
    </row>
    <row r="114" spans="1:4" ht="35.25" customHeight="1" x14ac:dyDescent="0.3">
      <c r="A114" s="107"/>
      <c r="C114" s="76"/>
      <c r="D114" s="76"/>
    </row>
    <row r="115" spans="1:4" ht="35.25" customHeight="1" x14ac:dyDescent="0.3">
      <c r="A115" s="107"/>
      <c r="C115" s="76"/>
      <c r="D115" s="76"/>
    </row>
    <row r="116" spans="1:4" ht="35.25" customHeight="1" x14ac:dyDescent="0.3">
      <c r="A116" s="107"/>
      <c r="C116" s="76"/>
      <c r="D116" s="76"/>
    </row>
    <row r="117" spans="1:4" ht="35.25" customHeight="1" x14ac:dyDescent="0.3">
      <c r="A117" s="107"/>
      <c r="C117" s="76"/>
      <c r="D117" s="76"/>
    </row>
    <row r="118" spans="1:4" ht="35.25" customHeight="1" x14ac:dyDescent="0.3">
      <c r="A118" s="107"/>
      <c r="C118" s="76"/>
      <c r="D118" s="76"/>
    </row>
    <row r="119" spans="1:4" ht="35.25" customHeight="1" x14ac:dyDescent="0.3">
      <c r="A119" s="107"/>
      <c r="C119" s="76"/>
      <c r="D119" s="76"/>
    </row>
    <row r="120" spans="1:4" ht="35.25" customHeight="1" x14ac:dyDescent="0.3">
      <c r="A120" s="107"/>
      <c r="C120" s="76"/>
      <c r="D120" s="76"/>
    </row>
    <row r="121" spans="1:4" ht="35.25" customHeight="1" x14ac:dyDescent="0.3">
      <c r="A121" s="107"/>
      <c r="C121" s="76"/>
      <c r="D121" s="76"/>
    </row>
    <row r="122" spans="1:4" ht="35.25" customHeight="1" x14ac:dyDescent="0.3">
      <c r="A122" s="107"/>
      <c r="C122" s="76"/>
      <c r="D122" s="76"/>
    </row>
    <row r="123" spans="1:4" ht="35.25" customHeight="1" x14ac:dyDescent="0.3">
      <c r="A123" s="107"/>
      <c r="C123" s="76"/>
      <c r="D123" s="76"/>
    </row>
    <row r="124" spans="1:4" ht="35.25" customHeight="1" x14ac:dyDescent="0.3">
      <c r="A124" s="107"/>
      <c r="C124" s="76"/>
      <c r="D124" s="76"/>
    </row>
    <row r="125" spans="1:4" ht="35.25" customHeight="1" x14ac:dyDescent="0.3">
      <c r="A125" s="107"/>
      <c r="C125" s="76"/>
      <c r="D125" s="76"/>
    </row>
    <row r="126" spans="1:4" ht="35.25" customHeight="1" x14ac:dyDescent="0.3">
      <c r="A126" s="107"/>
      <c r="C126" s="76"/>
      <c r="D126" s="76"/>
    </row>
    <row r="127" spans="1:4" ht="35.25" customHeight="1" x14ac:dyDescent="0.3">
      <c r="A127" s="107"/>
      <c r="C127" s="76"/>
      <c r="D127" s="76"/>
    </row>
    <row r="128" spans="1:4" ht="35.25" customHeight="1" x14ac:dyDescent="0.3">
      <c r="A128" s="107"/>
      <c r="C128" s="76"/>
      <c r="D128" s="76"/>
    </row>
    <row r="129" spans="1:4" ht="35.25" customHeight="1" x14ac:dyDescent="0.3">
      <c r="A129" s="107"/>
      <c r="C129" s="76"/>
      <c r="D129" s="76"/>
    </row>
    <row r="130" spans="1:4" ht="35.25" customHeight="1" x14ac:dyDescent="0.3">
      <c r="A130" s="107"/>
      <c r="C130" s="76"/>
      <c r="D130" s="76"/>
    </row>
    <row r="131" spans="1:4" ht="35.25" customHeight="1" x14ac:dyDescent="0.3">
      <c r="A131" s="107"/>
      <c r="C131" s="76"/>
      <c r="D131" s="76"/>
    </row>
    <row r="132" spans="1:4" ht="35.25" customHeight="1" x14ac:dyDescent="0.3">
      <c r="A132" s="107"/>
      <c r="C132" s="76"/>
      <c r="D132" s="76"/>
    </row>
    <row r="133" spans="1:4" ht="35.25" customHeight="1" x14ac:dyDescent="0.3">
      <c r="A133" s="107"/>
      <c r="C133" s="76"/>
      <c r="D133" s="76"/>
    </row>
    <row r="134" spans="1:4" ht="35.25" customHeight="1" x14ac:dyDescent="0.3">
      <c r="A134" s="107"/>
      <c r="C134" s="76"/>
      <c r="D134" s="76"/>
    </row>
    <row r="135" spans="1:4" ht="35.25" customHeight="1" x14ac:dyDescent="0.3">
      <c r="A135" s="107"/>
      <c r="C135" s="76"/>
      <c r="D135" s="76"/>
    </row>
    <row r="136" spans="1:4" ht="35.25" customHeight="1" x14ac:dyDescent="0.3">
      <c r="A136" s="107"/>
      <c r="C136" s="76"/>
      <c r="D136" s="76"/>
    </row>
    <row r="137" spans="1:4" ht="35.25" customHeight="1" x14ac:dyDescent="0.3">
      <c r="A137" s="107"/>
      <c r="C137" s="76"/>
      <c r="D137" s="76"/>
    </row>
    <row r="138" spans="1:4" ht="35.25" customHeight="1" x14ac:dyDescent="0.3">
      <c r="A138" s="107"/>
      <c r="C138" s="76"/>
      <c r="D138" s="76"/>
    </row>
    <row r="139" spans="1:4" ht="35.25" customHeight="1" x14ac:dyDescent="0.3">
      <c r="A139" s="107"/>
      <c r="C139" s="76"/>
      <c r="D139" s="76"/>
    </row>
    <row r="140" spans="1:4" ht="35.25" customHeight="1" x14ac:dyDescent="0.3">
      <c r="A140" s="107"/>
      <c r="C140" s="76"/>
      <c r="D140" s="76"/>
    </row>
    <row r="141" spans="1:4" ht="35.25" customHeight="1" x14ac:dyDescent="0.3">
      <c r="A141" s="107"/>
      <c r="C141" s="76"/>
      <c r="D141" s="76"/>
    </row>
    <row r="142" spans="1:4" ht="35.25" customHeight="1" x14ac:dyDescent="0.3">
      <c r="A142" s="107"/>
      <c r="C142" s="76"/>
      <c r="D142" s="76"/>
    </row>
    <row r="143" spans="1:4" ht="35.25" customHeight="1" x14ac:dyDescent="0.3">
      <c r="A143" s="107"/>
      <c r="C143" s="76"/>
      <c r="D143" s="76"/>
    </row>
    <row r="144" spans="1:4" ht="35.25" customHeight="1" x14ac:dyDescent="0.3">
      <c r="A144" s="107"/>
      <c r="C144" s="76"/>
      <c r="D144" s="76"/>
    </row>
    <row r="145" spans="1:4" ht="35.25" customHeight="1" x14ac:dyDescent="0.3">
      <c r="A145" s="107"/>
      <c r="C145" s="76"/>
      <c r="D145" s="76"/>
    </row>
    <row r="146" spans="1:4" ht="35.25" customHeight="1" x14ac:dyDescent="0.3">
      <c r="A146" s="107"/>
      <c r="C146" s="76"/>
      <c r="D146" s="76"/>
    </row>
    <row r="147" spans="1:4" ht="35.25" customHeight="1" x14ac:dyDescent="0.3">
      <c r="A147" s="107"/>
      <c r="C147" s="76"/>
      <c r="D147" s="76"/>
    </row>
    <row r="148" spans="1:4" ht="35.25" customHeight="1" x14ac:dyDescent="0.3">
      <c r="A148" s="107"/>
      <c r="C148" s="76"/>
      <c r="D148" s="76"/>
    </row>
    <row r="149" spans="1:4" ht="35.25" customHeight="1" x14ac:dyDescent="0.3">
      <c r="A149" s="107"/>
      <c r="C149" s="76"/>
      <c r="D149" s="76"/>
    </row>
    <row r="150" spans="1:4" ht="35.25" customHeight="1" x14ac:dyDescent="0.3">
      <c r="A150" s="107"/>
      <c r="C150" s="76"/>
      <c r="D150" s="76"/>
    </row>
    <row r="151" spans="1:4" ht="35.25" customHeight="1" x14ac:dyDescent="0.3">
      <c r="A151" s="107"/>
      <c r="C151" s="76"/>
      <c r="D151" s="76"/>
    </row>
    <row r="152" spans="1:4" ht="35.25" customHeight="1" x14ac:dyDescent="0.3">
      <c r="A152" s="107"/>
      <c r="C152" s="76"/>
      <c r="D152" s="76"/>
    </row>
    <row r="153" spans="1:4" ht="35.25" customHeight="1" x14ac:dyDescent="0.3">
      <c r="A153" s="107"/>
      <c r="C153" s="76"/>
      <c r="D153" s="76"/>
    </row>
    <row r="154" spans="1:4" ht="35.25" customHeight="1" x14ac:dyDescent="0.3">
      <c r="A154" s="107"/>
      <c r="C154" s="76"/>
      <c r="D154" s="76"/>
    </row>
    <row r="155" spans="1:4" ht="35.25" customHeight="1" x14ac:dyDescent="0.3">
      <c r="A155" s="107"/>
      <c r="C155" s="76"/>
      <c r="D155" s="76"/>
    </row>
    <row r="156" spans="1:4" ht="35.25" customHeight="1" x14ac:dyDescent="0.3">
      <c r="A156" s="107"/>
      <c r="C156" s="76"/>
      <c r="D156" s="76"/>
    </row>
    <row r="157" spans="1:4" ht="35.25" customHeight="1" x14ac:dyDescent="0.3">
      <c r="A157" s="107"/>
      <c r="C157" s="76"/>
      <c r="D157" s="76"/>
    </row>
    <row r="158" spans="1:4" ht="35.25" customHeight="1" x14ac:dyDescent="0.3">
      <c r="A158" s="107"/>
      <c r="C158" s="76"/>
      <c r="D158" s="76"/>
    </row>
    <row r="159" spans="1:4" ht="35.25" customHeight="1" x14ac:dyDescent="0.3">
      <c r="A159" s="107"/>
      <c r="C159" s="76"/>
      <c r="D159" s="76"/>
    </row>
    <row r="160" spans="1:4" ht="35.25" customHeight="1" x14ac:dyDescent="0.3">
      <c r="A160" s="107"/>
      <c r="C160" s="76"/>
      <c r="D160" s="76"/>
    </row>
    <row r="161" spans="1:4" ht="35.25" customHeight="1" x14ac:dyDescent="0.3">
      <c r="A161" s="107"/>
      <c r="C161" s="76"/>
      <c r="D161" s="76"/>
    </row>
    <row r="162" spans="1:4" ht="35.25" customHeight="1" x14ac:dyDescent="0.3">
      <c r="A162" s="107"/>
      <c r="C162" s="76"/>
      <c r="D162" s="76"/>
    </row>
    <row r="163" spans="1:4" ht="35.25" customHeight="1" x14ac:dyDescent="0.3">
      <c r="A163" s="107"/>
      <c r="C163" s="76"/>
      <c r="D163" s="76"/>
    </row>
    <row r="164" spans="1:4" ht="35.25" customHeight="1" x14ac:dyDescent="0.3">
      <c r="A164" s="107"/>
      <c r="C164" s="76"/>
      <c r="D164" s="76"/>
    </row>
    <row r="165" spans="1:4" ht="35.25" customHeight="1" x14ac:dyDescent="0.3">
      <c r="A165" s="107"/>
      <c r="C165" s="76"/>
      <c r="D165" s="76"/>
    </row>
    <row r="166" spans="1:4" ht="35.25" customHeight="1" x14ac:dyDescent="0.3">
      <c r="A166" s="107"/>
      <c r="C166" s="76"/>
      <c r="D166" s="76"/>
    </row>
    <row r="167" spans="1:4" ht="35.25" customHeight="1" x14ac:dyDescent="0.3">
      <c r="A167" s="107"/>
      <c r="C167" s="76"/>
      <c r="D167" s="76"/>
    </row>
    <row r="168" spans="1:4" ht="35.25" customHeight="1" x14ac:dyDescent="0.3">
      <c r="A168" s="107"/>
      <c r="C168" s="76"/>
      <c r="D168" s="76"/>
    </row>
    <row r="169" spans="1:4" ht="35.25" customHeight="1" x14ac:dyDescent="0.3">
      <c r="A169" s="107"/>
      <c r="C169" s="76"/>
      <c r="D169" s="76"/>
    </row>
    <row r="170" spans="1:4" ht="35.25" customHeight="1" x14ac:dyDescent="0.3">
      <c r="A170" s="107"/>
      <c r="C170" s="76"/>
      <c r="D170" s="76"/>
    </row>
    <row r="171" spans="1:4" ht="35.25" customHeight="1" x14ac:dyDescent="0.3">
      <c r="A171" s="107"/>
      <c r="C171" s="76"/>
      <c r="D171" s="76"/>
    </row>
    <row r="172" spans="1:4" ht="35.25" customHeight="1" x14ac:dyDescent="0.3">
      <c r="A172" s="107"/>
      <c r="C172" s="76"/>
      <c r="D172" s="76"/>
    </row>
    <row r="173" spans="1:4" ht="35.25" customHeight="1" x14ac:dyDescent="0.3">
      <c r="A173" s="107"/>
      <c r="C173" s="76"/>
      <c r="D173" s="76"/>
    </row>
    <row r="174" spans="1:4" ht="35.25" customHeight="1" x14ac:dyDescent="0.3">
      <c r="A174" s="107"/>
      <c r="C174" s="76"/>
      <c r="D174" s="76"/>
    </row>
    <row r="175" spans="1:4" ht="35.25" customHeight="1" x14ac:dyDescent="0.3">
      <c r="A175" s="107"/>
      <c r="C175" s="76"/>
      <c r="D175" s="76"/>
    </row>
    <row r="176" spans="1:4" ht="35.25" customHeight="1" x14ac:dyDescent="0.3">
      <c r="A176" s="107"/>
      <c r="C176" s="76"/>
      <c r="D176" s="76"/>
    </row>
    <row r="177" spans="1:4" ht="35.25" customHeight="1" x14ac:dyDescent="0.3">
      <c r="A177" s="107"/>
      <c r="C177" s="76"/>
      <c r="D177" s="76"/>
    </row>
    <row r="178" spans="1:4" ht="35.25" customHeight="1" x14ac:dyDescent="0.3">
      <c r="A178" s="107"/>
      <c r="C178" s="76"/>
      <c r="D178" s="76"/>
    </row>
    <row r="179" spans="1:4" ht="35.25" customHeight="1" x14ac:dyDescent="0.3">
      <c r="A179" s="107"/>
      <c r="C179" s="76"/>
      <c r="D179" s="76"/>
    </row>
    <row r="180" spans="1:4" ht="35.25" customHeight="1" x14ac:dyDescent="0.3">
      <c r="A180" s="107"/>
      <c r="C180" s="76"/>
      <c r="D180" s="76"/>
    </row>
    <row r="181" spans="1:4" ht="35.25" customHeight="1" x14ac:dyDescent="0.3">
      <c r="A181" s="107"/>
      <c r="C181" s="76"/>
      <c r="D181" s="76"/>
    </row>
    <row r="182" spans="1:4" ht="35.25" customHeight="1" x14ac:dyDescent="0.3">
      <c r="A182" s="107"/>
      <c r="C182" s="76"/>
      <c r="D182" s="76"/>
    </row>
    <row r="183" spans="1:4" ht="35.25" customHeight="1" x14ac:dyDescent="0.3">
      <c r="A183" s="107"/>
      <c r="C183" s="76"/>
      <c r="D183" s="76"/>
    </row>
    <row r="184" spans="1:4" ht="35.25" customHeight="1" x14ac:dyDescent="0.3">
      <c r="A184" s="107"/>
      <c r="C184" s="76"/>
      <c r="D184" s="76"/>
    </row>
    <row r="185" spans="1:4" ht="35.25" customHeight="1" x14ac:dyDescent="0.3">
      <c r="A185" s="107"/>
      <c r="C185" s="76"/>
      <c r="D185" s="76"/>
    </row>
    <row r="186" spans="1:4" ht="35.25" customHeight="1" x14ac:dyDescent="0.3">
      <c r="A186" s="107"/>
      <c r="C186" s="76"/>
      <c r="D186" s="76"/>
    </row>
    <row r="187" spans="1:4" ht="35.25" customHeight="1" x14ac:dyDescent="0.3">
      <c r="A187" s="107"/>
      <c r="C187" s="76"/>
      <c r="D187" s="76"/>
    </row>
    <row r="188" spans="1:4" ht="35.25" customHeight="1" x14ac:dyDescent="0.3">
      <c r="A188" s="107"/>
      <c r="C188" s="76"/>
      <c r="D188" s="76"/>
    </row>
    <row r="189" spans="1:4" ht="35.25" customHeight="1" x14ac:dyDescent="0.3">
      <c r="A189" s="107"/>
      <c r="C189" s="76"/>
      <c r="D189" s="76"/>
    </row>
    <row r="190" spans="1:4" ht="35.25" customHeight="1" x14ac:dyDescent="0.3">
      <c r="A190" s="107"/>
      <c r="C190" s="76"/>
      <c r="D190" s="76"/>
    </row>
    <row r="191" spans="1:4" ht="35.25" customHeight="1" x14ac:dyDescent="0.3">
      <c r="A191" s="107"/>
      <c r="C191" s="76"/>
      <c r="D191" s="76"/>
    </row>
    <row r="192" spans="1:4" ht="35.25" customHeight="1" x14ac:dyDescent="0.3">
      <c r="A192" s="107"/>
      <c r="C192" s="76"/>
      <c r="D192" s="76"/>
    </row>
    <row r="193" spans="1:4" ht="35.25" customHeight="1" x14ac:dyDescent="0.3">
      <c r="A193" s="107"/>
      <c r="C193" s="76"/>
      <c r="D193" s="76"/>
    </row>
    <row r="194" spans="1:4" ht="35.25" customHeight="1" x14ac:dyDescent="0.3">
      <c r="A194" s="107"/>
      <c r="C194" s="76"/>
      <c r="D194" s="76"/>
    </row>
    <row r="195" spans="1:4" ht="35.25" customHeight="1" x14ac:dyDescent="0.3">
      <c r="A195" s="107"/>
      <c r="C195" s="76"/>
      <c r="D195" s="76"/>
    </row>
    <row r="196" spans="1:4" ht="35.25" customHeight="1" x14ac:dyDescent="0.3">
      <c r="A196" s="107"/>
      <c r="C196" s="76"/>
      <c r="D196" s="76"/>
    </row>
    <row r="197" spans="1:4" ht="35.25" customHeight="1" x14ac:dyDescent="0.3">
      <c r="A197" s="107"/>
      <c r="C197" s="76"/>
      <c r="D197" s="76"/>
    </row>
    <row r="198" spans="1:4" ht="35.25" customHeight="1" x14ac:dyDescent="0.3">
      <c r="A198" s="107"/>
      <c r="C198" s="76"/>
      <c r="D198" s="76"/>
    </row>
    <row r="199" spans="1:4" ht="35.25" customHeight="1" x14ac:dyDescent="0.3">
      <c r="A199" s="107"/>
      <c r="C199" s="76"/>
      <c r="D199" s="76"/>
    </row>
    <row r="200" spans="1:4" ht="35.25" customHeight="1" x14ac:dyDescent="0.3">
      <c r="A200" s="107"/>
      <c r="C200" s="76"/>
      <c r="D200" s="76"/>
    </row>
    <row r="201" spans="1:4" ht="35.25" customHeight="1" x14ac:dyDescent="0.3">
      <c r="A201" s="107"/>
      <c r="C201" s="76"/>
      <c r="D201" s="76"/>
    </row>
    <row r="202" spans="1:4" ht="35.25" customHeight="1" x14ac:dyDescent="0.3">
      <c r="A202" s="107"/>
      <c r="C202" s="76"/>
      <c r="D202" s="76"/>
    </row>
    <row r="203" spans="1:4" ht="35.25" customHeight="1" x14ac:dyDescent="0.3">
      <c r="A203" s="107"/>
      <c r="C203" s="76"/>
      <c r="D203" s="76"/>
    </row>
    <row r="204" spans="1:4" ht="35.25" customHeight="1" x14ac:dyDescent="0.3">
      <c r="A204" s="107"/>
      <c r="C204" s="76"/>
      <c r="D204" s="76"/>
    </row>
    <row r="205" spans="1:4" ht="35.25" customHeight="1" x14ac:dyDescent="0.3">
      <c r="A205" s="107"/>
      <c r="C205" s="76"/>
      <c r="D205" s="76"/>
    </row>
    <row r="206" spans="1:4" ht="35.25" customHeight="1" x14ac:dyDescent="0.3">
      <c r="A206" s="107"/>
      <c r="C206" s="76"/>
      <c r="D206" s="76"/>
    </row>
    <row r="207" spans="1:4" ht="35.25" customHeight="1" x14ac:dyDescent="0.3">
      <c r="A207" s="107"/>
      <c r="C207" s="76"/>
      <c r="D207" s="76"/>
    </row>
    <row r="208" spans="1:4" ht="35.25" customHeight="1" x14ac:dyDescent="0.3">
      <c r="A208" s="107"/>
      <c r="C208" s="76"/>
      <c r="D208" s="76"/>
    </row>
    <row r="209" spans="1:8" ht="35.25" customHeight="1" x14ac:dyDescent="0.3">
      <c r="A209" s="107"/>
      <c r="C209" s="76"/>
      <c r="D209" s="76"/>
    </row>
    <row r="210" spans="1:8" ht="35.25" customHeight="1" x14ac:dyDescent="0.3">
      <c r="A210" s="107"/>
      <c r="C210" s="76"/>
      <c r="D210" s="76"/>
    </row>
    <row r="211" spans="1:8" ht="35.25" customHeight="1" x14ac:dyDescent="0.3">
      <c r="A211" s="107"/>
      <c r="C211" s="76"/>
      <c r="D211" s="76"/>
    </row>
    <row r="212" spans="1:8" ht="35.25" customHeight="1" x14ac:dyDescent="0.3">
      <c r="A212" s="107"/>
      <c r="C212" s="76"/>
      <c r="D212" s="76"/>
    </row>
    <row r="213" spans="1:8" ht="35.25" customHeight="1" x14ac:dyDescent="0.3">
      <c r="A213" s="107"/>
      <c r="C213" s="76"/>
      <c r="D213" s="76"/>
    </row>
    <row r="214" spans="1:8" ht="35.25" customHeight="1" x14ac:dyDescent="0.3">
      <c r="A214" s="107"/>
      <c r="C214" s="76"/>
      <c r="D214" s="76"/>
    </row>
    <row r="215" spans="1:8" ht="35.25" customHeight="1" x14ac:dyDescent="0.3">
      <c r="A215" s="107"/>
      <c r="C215" s="76"/>
      <c r="D215" s="76"/>
    </row>
    <row r="216" spans="1:8" ht="35.25" customHeight="1" x14ac:dyDescent="0.3">
      <c r="A216" s="107"/>
      <c r="C216" s="76"/>
      <c r="D216" s="76"/>
    </row>
    <row r="217" spans="1:8" ht="35.25" customHeight="1" x14ac:dyDescent="0.3">
      <c r="A217" s="107"/>
      <c r="C217" s="76"/>
      <c r="D217" s="76"/>
    </row>
    <row r="218" spans="1:8" ht="35.25" customHeight="1" x14ac:dyDescent="0.3">
      <c r="A218" s="107"/>
      <c r="C218" s="76"/>
      <c r="D218" s="76"/>
    </row>
    <row r="219" spans="1:8" ht="35.25" customHeight="1" x14ac:dyDescent="0.3">
      <c r="A219" s="107"/>
    </row>
    <row r="220" spans="1:8" ht="35.25" customHeight="1" x14ac:dyDescent="0.3">
      <c r="A220" s="107"/>
      <c r="B220" s="77" t="s">
        <v>273</v>
      </c>
      <c r="C220" s="77" t="s">
        <v>274</v>
      </c>
      <c r="D220" s="78" t="s">
        <v>273</v>
      </c>
      <c r="E220" s="78" t="s">
        <v>274</v>
      </c>
    </row>
    <row r="221" spans="1:8" ht="35.25" customHeight="1" x14ac:dyDescent="0.4">
      <c r="A221" s="107"/>
      <c r="B221" s="79" t="s">
        <v>275</v>
      </c>
      <c r="C221" s="79"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4">
      <c r="A222" s="107"/>
      <c r="B222" s="79" t="s">
        <v>275</v>
      </c>
      <c r="C222" s="79" t="s">
        <v>207</v>
      </c>
      <c r="E222" s="3" t="s">
        <v>276</v>
      </c>
      <c r="F222" s="3" t="str">
        <f t="shared" ref="F222:F237" si="1">IF(NOT(ISBLANK(D222)),D222,IF(NOT(ISBLANK(E222)),"     "&amp;E222,FALSE))</f>
        <v xml:space="preserve">     Afectación menor a 10 SMLMV .</v>
      </c>
    </row>
    <row r="223" spans="1:8" ht="35.25" customHeight="1" x14ac:dyDescent="0.4">
      <c r="A223" s="107"/>
      <c r="B223" s="79" t="s">
        <v>275</v>
      </c>
      <c r="C223" s="79" t="s">
        <v>211</v>
      </c>
      <c r="E223" s="3" t="s">
        <v>207</v>
      </c>
      <c r="F223" s="3" t="str">
        <f t="shared" si="1"/>
        <v xml:space="preserve">     Entre 10 y 50 SMLMV </v>
      </c>
    </row>
    <row r="224" spans="1:8" ht="35.25" customHeight="1" x14ac:dyDescent="0.4">
      <c r="A224" s="107"/>
      <c r="B224" s="79" t="s">
        <v>275</v>
      </c>
      <c r="C224" s="79" t="s">
        <v>216</v>
      </c>
      <c r="E224" s="3" t="s">
        <v>211</v>
      </c>
      <c r="F224" s="3" t="str">
        <f t="shared" si="1"/>
        <v xml:space="preserve">     Entre 50 y 100 SMLMV </v>
      </c>
    </row>
    <row r="225" spans="1:6" ht="35.25" customHeight="1" x14ac:dyDescent="0.4">
      <c r="A225" s="107"/>
      <c r="B225" s="79" t="s">
        <v>275</v>
      </c>
      <c r="C225" s="79" t="s">
        <v>221</v>
      </c>
      <c r="E225" s="3" t="s">
        <v>216</v>
      </c>
      <c r="F225" s="3" t="str">
        <f t="shared" si="1"/>
        <v xml:space="preserve">     Entre 100 y 500 SMLMV </v>
      </c>
    </row>
    <row r="226" spans="1:6" ht="35.25" customHeight="1" x14ac:dyDescent="0.4">
      <c r="A226" s="107"/>
      <c r="B226" s="79" t="s">
        <v>200</v>
      </c>
      <c r="C226" s="79" t="s">
        <v>204</v>
      </c>
      <c r="E226" s="3" t="s">
        <v>221</v>
      </c>
      <c r="F226" s="3" t="str">
        <f t="shared" si="1"/>
        <v xml:space="preserve">     Mayor a 500 SMLMV </v>
      </c>
    </row>
    <row r="227" spans="1:6" ht="35.25" customHeight="1" x14ac:dyDescent="0.4">
      <c r="A227" s="107"/>
      <c r="B227" s="79" t="s">
        <v>200</v>
      </c>
      <c r="C227" s="79" t="s">
        <v>277</v>
      </c>
      <c r="D227" s="3" t="s">
        <v>200</v>
      </c>
      <c r="F227" s="3" t="str">
        <f t="shared" si="1"/>
        <v>Pérdida Reputacional</v>
      </c>
    </row>
    <row r="228" spans="1:6" ht="35.25" customHeight="1" x14ac:dyDescent="0.4">
      <c r="A228" s="107"/>
      <c r="B228" s="79" t="s">
        <v>200</v>
      </c>
      <c r="C228" s="79" t="s">
        <v>212</v>
      </c>
      <c r="E228" s="3" t="s">
        <v>204</v>
      </c>
      <c r="F228" s="3" t="str">
        <f t="shared" si="1"/>
        <v xml:space="preserve">     El riesgo afecta la imagen de alguna área de la organización</v>
      </c>
    </row>
    <row r="229" spans="1:6" ht="35.25" customHeight="1" x14ac:dyDescent="0.4">
      <c r="A229" s="107"/>
      <c r="B229" s="79" t="s">
        <v>200</v>
      </c>
      <c r="C229" s="79" t="s">
        <v>217</v>
      </c>
      <c r="E229" s="3" t="s">
        <v>277</v>
      </c>
      <c r="F229" s="3" t="str">
        <f t="shared" si="1"/>
        <v xml:space="preserve">     El riesgo afecta la imagen de la entidad internamente, de conocimiento general, nivel interno, de Alta Dirección y/o miembros del SND </v>
      </c>
    </row>
    <row r="230" spans="1:6" ht="35.25" customHeight="1" x14ac:dyDescent="0.4">
      <c r="A230" s="107"/>
      <c r="B230" s="79" t="s">
        <v>200</v>
      </c>
      <c r="C230" s="79" t="s">
        <v>222</v>
      </c>
      <c r="E230" s="3" t="s">
        <v>212</v>
      </c>
      <c r="F230" s="3" t="str">
        <f t="shared" si="1"/>
        <v xml:space="preserve">     El riesgo afecta la imagen de la entidad con algunos usuarios de relevancia frente al logro de los objetivos</v>
      </c>
    </row>
    <row r="231" spans="1:6" ht="35.25" customHeight="1" x14ac:dyDescent="0.4">
      <c r="A231" s="107"/>
      <c r="B231" s="79" t="s">
        <v>60</v>
      </c>
      <c r="C231" s="79"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4">
      <c r="A232" s="107"/>
      <c r="B232" s="79" t="s">
        <v>60</v>
      </c>
      <c r="C232" s="79" t="s">
        <v>278</v>
      </c>
      <c r="E232" s="3" t="s">
        <v>222</v>
      </c>
      <c r="F232" s="3" t="str">
        <f t="shared" si="1"/>
        <v xml:space="preserve">     El riesgo afecta la imagen de la entidad a nivel nacional, con efecto publicitarios sostenible a nivel país</v>
      </c>
    </row>
    <row r="233" spans="1:6" ht="35.25" customHeight="1" x14ac:dyDescent="0.4">
      <c r="A233" s="107"/>
      <c r="B233" s="79" t="s">
        <v>60</v>
      </c>
      <c r="C233" s="79" t="s">
        <v>213</v>
      </c>
      <c r="D233" s="3" t="s">
        <v>60</v>
      </c>
      <c r="F233" s="3" t="str">
        <f t="shared" si="1"/>
        <v>Corrupción</v>
      </c>
    </row>
    <row r="234" spans="1:6" ht="35.25" customHeight="1" x14ac:dyDescent="0.4">
      <c r="B234" s="79" t="s">
        <v>60</v>
      </c>
      <c r="C234" s="79" t="s">
        <v>218</v>
      </c>
      <c r="E234" s="3" t="s">
        <v>278</v>
      </c>
      <c r="F234" s="3" t="str">
        <f t="shared" si="1"/>
        <v xml:space="preserve">     No aplica</v>
      </c>
    </row>
    <row r="235" spans="1:6" ht="35.25" customHeight="1" x14ac:dyDescent="0.4">
      <c r="B235" s="79" t="s">
        <v>60</v>
      </c>
      <c r="C235" s="79" t="s">
        <v>223</v>
      </c>
      <c r="E235" s="3" t="s">
        <v>213</v>
      </c>
      <c r="F235" s="3" t="str">
        <f t="shared" si="1"/>
        <v xml:space="preserve">     Repuestas Corrupción en Moderado</v>
      </c>
    </row>
    <row r="236" spans="1:6" ht="35.25" customHeight="1" x14ac:dyDescent="0.3">
      <c r="E236" s="3" t="s">
        <v>218</v>
      </c>
      <c r="F236" s="3" t="str">
        <f t="shared" si="1"/>
        <v xml:space="preserve">     Repuestas Corrupción en Mayor</v>
      </c>
    </row>
    <row r="237" spans="1:6" ht="35.25" customHeight="1" x14ac:dyDescent="0.3">
      <c r="E237" s="3" t="s">
        <v>223</v>
      </c>
      <c r="F237" s="3" t="str">
        <f t="shared" si="1"/>
        <v xml:space="preserve">     Repuestas Corrupción en Catastrófico</v>
      </c>
    </row>
    <row r="239" spans="1:6" ht="35.25" customHeight="1" x14ac:dyDescent="0.3">
      <c r="B239" s="3" t="str" cm="1">
        <f t="array" ref="B239:B242">_xlfn.UNIQUE(Tabla1[[#All],[Criterios]])</f>
        <v>Criterios</v>
      </c>
      <c r="F239" s="87" t="s">
        <v>279</v>
      </c>
    </row>
    <row r="240" spans="1:6" ht="35.25" customHeight="1" x14ac:dyDescent="0.3">
      <c r="B240" s="3" t="str">
        <v>Afectación Económica o presupuestal</v>
      </c>
      <c r="F240" s="87" t="s">
        <v>280</v>
      </c>
    </row>
    <row r="241" spans="2:2" ht="35.25" customHeight="1" x14ac:dyDescent="0.3">
      <c r="B241" s="3" t="str">
        <v>Pérdida Reputacional</v>
      </c>
    </row>
    <row r="242" spans="2:2" ht="35.25" customHeight="1" x14ac:dyDescent="0.3">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 ref="A28:P28"/>
    <mergeCell ref="A27:P27"/>
    <mergeCell ref="B29:D32"/>
    <mergeCell ref="B33:D33"/>
    <mergeCell ref="B34:D34"/>
    <mergeCell ref="E31:F31"/>
    <mergeCell ref="G31:H31"/>
    <mergeCell ref="I31:J31"/>
    <mergeCell ref="K31:L31"/>
    <mergeCell ref="M31:N31"/>
    <mergeCell ref="C1:P2"/>
    <mergeCell ref="A9:P9"/>
    <mergeCell ref="A10:P10"/>
    <mergeCell ref="D13:F13"/>
    <mergeCell ref="A1:B2"/>
    <mergeCell ref="G13:H13"/>
    <mergeCell ref="B11:F11"/>
    <mergeCell ref="A3:P5"/>
    <mergeCell ref="A6:P6"/>
    <mergeCell ref="A7:P7"/>
    <mergeCell ref="A8:P8"/>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U29:V30"/>
    <mergeCell ref="W29:X30"/>
    <mergeCell ref="U53:V53"/>
    <mergeCell ref="W53:X53"/>
    <mergeCell ref="O53:P53"/>
    <mergeCell ref="Q53:R53"/>
    <mergeCell ref="S53:T53"/>
    <mergeCell ref="U31:V31"/>
    <mergeCell ref="W31:X31"/>
    <mergeCell ref="O31:P31"/>
    <mergeCell ref="G53:H53"/>
    <mergeCell ref="I53:J53"/>
    <mergeCell ref="B42:D42"/>
    <mergeCell ref="B43:D43"/>
    <mergeCell ref="B44:D44"/>
    <mergeCell ref="B45:D45"/>
    <mergeCell ref="B46:D46"/>
    <mergeCell ref="B37:D37"/>
    <mergeCell ref="B38:D38"/>
    <mergeCell ref="B39:D39"/>
    <mergeCell ref="B40:D40"/>
    <mergeCell ref="B41:D41"/>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4.4" zeroHeight="1" x14ac:dyDescent="0.3"/>
  <cols>
    <col min="1" max="1" width="11.44140625" customWidth="1"/>
    <col min="2" max="24" width="5.6640625" customWidth="1"/>
    <col min="25" max="25" width="14.5546875" customWidth="1"/>
    <col min="26" max="27" width="15.6640625" customWidth="1"/>
    <col min="28" max="38" width="5.6640625" customWidth="1"/>
    <col min="39" max="39" width="22.109375" customWidth="1"/>
    <col min="40" max="40" width="11.44140625" customWidth="1"/>
    <col min="41" max="46" width="5.6640625" customWidth="1"/>
    <col min="47" max="99" width="0" hidden="1" customWidth="1"/>
    <col min="100" max="16384" width="11.44140625" hidden="1"/>
  </cols>
  <sheetData>
    <row r="1" spans="1:99" ht="15" customHeight="1" x14ac:dyDescent="0.3">
      <c r="A1" s="611"/>
      <c r="B1" s="612"/>
      <c r="C1" s="612"/>
      <c r="D1" s="612"/>
      <c r="E1" s="612"/>
      <c r="F1" s="612"/>
      <c r="G1" s="612"/>
      <c r="H1" s="612"/>
      <c r="I1" s="612"/>
      <c r="J1" s="612"/>
      <c r="K1" s="612"/>
      <c r="L1" s="612"/>
      <c r="M1" s="613"/>
      <c r="N1" s="602" t="s">
        <v>281</v>
      </c>
      <c r="O1" s="603"/>
      <c r="P1" s="603"/>
      <c r="Q1" s="603"/>
      <c r="R1" s="603"/>
      <c r="S1" s="603"/>
      <c r="T1" s="603"/>
      <c r="U1" s="603"/>
      <c r="V1" s="603"/>
      <c r="W1" s="603"/>
      <c r="X1" s="603"/>
      <c r="Y1" s="603"/>
      <c r="Z1" s="603"/>
      <c r="AA1" s="603"/>
      <c r="AB1" s="603"/>
      <c r="AC1" s="603"/>
      <c r="AD1" s="603"/>
      <c r="AE1" s="603"/>
      <c r="AF1" s="603"/>
      <c r="AG1" s="603"/>
      <c r="AH1" s="603"/>
      <c r="AI1" s="603"/>
      <c r="AJ1" s="603"/>
      <c r="AK1" s="603"/>
      <c r="AL1" s="603"/>
      <c r="AM1" s="603"/>
      <c r="AN1" s="603"/>
      <c r="AO1" s="603"/>
      <c r="AP1" s="603"/>
      <c r="AQ1" s="603"/>
      <c r="AR1" s="603"/>
      <c r="AS1" s="603"/>
      <c r="AT1" s="604"/>
    </row>
    <row r="2" spans="1:99" ht="15.75" customHeight="1" x14ac:dyDescent="0.3">
      <c r="A2" s="614"/>
      <c r="B2" s="615"/>
      <c r="C2" s="615"/>
      <c r="D2" s="615"/>
      <c r="E2" s="615"/>
      <c r="F2" s="615"/>
      <c r="G2" s="615"/>
      <c r="H2" s="615"/>
      <c r="I2" s="615"/>
      <c r="J2" s="615"/>
      <c r="K2" s="615"/>
      <c r="L2" s="615"/>
      <c r="M2" s="616"/>
      <c r="N2" s="605"/>
      <c r="O2" s="606"/>
      <c r="P2" s="606"/>
      <c r="Q2" s="606"/>
      <c r="R2" s="606"/>
      <c r="S2" s="606"/>
      <c r="T2" s="606"/>
      <c r="U2" s="606"/>
      <c r="V2" s="606"/>
      <c r="W2" s="606"/>
      <c r="X2" s="606"/>
      <c r="Y2" s="606"/>
      <c r="Z2" s="606"/>
      <c r="AA2" s="606"/>
      <c r="AB2" s="606"/>
      <c r="AC2" s="606"/>
      <c r="AD2" s="606"/>
      <c r="AE2" s="606"/>
      <c r="AF2" s="606"/>
      <c r="AG2" s="606"/>
      <c r="AH2" s="606"/>
      <c r="AI2" s="606"/>
      <c r="AJ2" s="606"/>
      <c r="AK2" s="606"/>
      <c r="AL2" s="606"/>
      <c r="AM2" s="606"/>
      <c r="AN2" s="606"/>
      <c r="AO2" s="606"/>
      <c r="AP2" s="606"/>
      <c r="AQ2" s="606"/>
      <c r="AR2" s="606"/>
      <c r="AS2" s="606"/>
      <c r="AT2" s="607"/>
    </row>
    <row r="3" spans="1:99" x14ac:dyDescent="0.3">
      <c r="A3" s="614"/>
      <c r="B3" s="615"/>
      <c r="C3" s="615"/>
      <c r="D3" s="615"/>
      <c r="E3" s="615"/>
      <c r="F3" s="615"/>
      <c r="G3" s="615"/>
      <c r="H3" s="615"/>
      <c r="I3" s="615"/>
      <c r="J3" s="615"/>
      <c r="K3" s="615"/>
      <c r="L3" s="615"/>
      <c r="M3" s="616"/>
      <c r="N3" s="605"/>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6"/>
      <c r="AQ3" s="606"/>
      <c r="AR3" s="606"/>
      <c r="AS3" s="606"/>
      <c r="AT3" s="607"/>
    </row>
    <row r="4" spans="1:99" x14ac:dyDescent="0.3">
      <c r="A4" s="614"/>
      <c r="B4" s="615"/>
      <c r="C4" s="615"/>
      <c r="D4" s="615"/>
      <c r="E4" s="615"/>
      <c r="F4" s="615"/>
      <c r="G4" s="615"/>
      <c r="H4" s="615"/>
      <c r="I4" s="615"/>
      <c r="J4" s="615"/>
      <c r="K4" s="615"/>
      <c r="L4" s="615"/>
      <c r="M4" s="616"/>
      <c r="N4" s="605"/>
      <c r="O4" s="606"/>
      <c r="P4" s="606"/>
      <c r="Q4" s="606"/>
      <c r="R4" s="606"/>
      <c r="S4" s="606"/>
      <c r="T4" s="606"/>
      <c r="U4" s="606"/>
      <c r="V4" s="606"/>
      <c r="W4" s="606"/>
      <c r="X4" s="606"/>
      <c r="Y4" s="606"/>
      <c r="Z4" s="606"/>
      <c r="AA4" s="606"/>
      <c r="AB4" s="606"/>
      <c r="AC4" s="606"/>
      <c r="AD4" s="606"/>
      <c r="AE4" s="606"/>
      <c r="AF4" s="606"/>
      <c r="AG4" s="606"/>
      <c r="AH4" s="606"/>
      <c r="AI4" s="606"/>
      <c r="AJ4" s="606"/>
      <c r="AK4" s="606"/>
      <c r="AL4" s="606"/>
      <c r="AM4" s="606"/>
      <c r="AN4" s="606"/>
      <c r="AO4" s="606"/>
      <c r="AP4" s="606"/>
      <c r="AQ4" s="606"/>
      <c r="AR4" s="606"/>
      <c r="AS4" s="606"/>
      <c r="AT4" s="607"/>
    </row>
    <row r="5" spans="1:99" x14ac:dyDescent="0.3">
      <c r="A5" s="614"/>
      <c r="B5" s="615"/>
      <c r="C5" s="615"/>
      <c r="D5" s="615"/>
      <c r="E5" s="615"/>
      <c r="F5" s="615"/>
      <c r="G5" s="615"/>
      <c r="H5" s="615"/>
      <c r="I5" s="615"/>
      <c r="J5" s="615"/>
      <c r="K5" s="615"/>
      <c r="L5" s="615"/>
      <c r="M5" s="616"/>
      <c r="N5" s="605"/>
      <c r="O5" s="606"/>
      <c r="P5" s="606"/>
      <c r="Q5" s="606"/>
      <c r="R5" s="606"/>
      <c r="S5" s="606"/>
      <c r="T5" s="606"/>
      <c r="U5" s="606"/>
      <c r="V5" s="606"/>
      <c r="W5" s="606"/>
      <c r="X5" s="606"/>
      <c r="Y5" s="606"/>
      <c r="Z5" s="606"/>
      <c r="AA5" s="606"/>
      <c r="AB5" s="606"/>
      <c r="AC5" s="606"/>
      <c r="AD5" s="606"/>
      <c r="AE5" s="606"/>
      <c r="AF5" s="606"/>
      <c r="AG5" s="606"/>
      <c r="AH5" s="606"/>
      <c r="AI5" s="606"/>
      <c r="AJ5" s="606"/>
      <c r="AK5" s="606"/>
      <c r="AL5" s="606"/>
      <c r="AM5" s="606"/>
      <c r="AN5" s="606"/>
      <c r="AO5" s="606"/>
      <c r="AP5" s="606"/>
      <c r="AQ5" s="606"/>
      <c r="AR5" s="606"/>
      <c r="AS5" s="606"/>
      <c r="AT5" s="607"/>
    </row>
    <row r="6" spans="1:99" ht="15" thickBot="1" x14ac:dyDescent="0.35">
      <c r="A6" s="617"/>
      <c r="B6" s="618"/>
      <c r="C6" s="618"/>
      <c r="D6" s="618"/>
      <c r="E6" s="618"/>
      <c r="F6" s="618"/>
      <c r="G6" s="618"/>
      <c r="H6" s="618"/>
      <c r="I6" s="618"/>
      <c r="J6" s="618"/>
      <c r="K6" s="618"/>
      <c r="L6" s="618"/>
      <c r="M6" s="619"/>
      <c r="N6" s="608"/>
      <c r="O6" s="609"/>
      <c r="P6" s="609"/>
      <c r="Q6" s="609"/>
      <c r="R6" s="609"/>
      <c r="S6" s="609"/>
      <c r="T6" s="609"/>
      <c r="U6" s="609"/>
      <c r="V6" s="609"/>
      <c r="W6" s="609"/>
      <c r="X6" s="609"/>
      <c r="Y6" s="609"/>
      <c r="Z6" s="609"/>
      <c r="AA6" s="609"/>
      <c r="AB6" s="609"/>
      <c r="AC6" s="609"/>
      <c r="AD6" s="609"/>
      <c r="AE6" s="609"/>
      <c r="AF6" s="609"/>
      <c r="AG6" s="609"/>
      <c r="AH6" s="609"/>
      <c r="AI6" s="609"/>
      <c r="AJ6" s="609"/>
      <c r="AK6" s="609"/>
      <c r="AL6" s="609"/>
      <c r="AM6" s="609"/>
      <c r="AN6" s="609"/>
      <c r="AO6" s="609"/>
      <c r="AP6" s="609"/>
      <c r="AQ6" s="609"/>
      <c r="AR6" s="609"/>
      <c r="AS6" s="609"/>
      <c r="AT6" s="610"/>
    </row>
    <row r="7" spans="1:99" x14ac:dyDescent="0.3">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3">
      <c r="A8" s="41"/>
      <c r="B8" s="705" t="s">
        <v>282</v>
      </c>
      <c r="C8" s="705"/>
      <c r="D8" s="705"/>
      <c r="E8" s="705"/>
      <c r="F8" s="705"/>
      <c r="G8" s="705"/>
      <c r="H8" s="705"/>
      <c r="I8" s="705"/>
      <c r="J8" s="667" t="s">
        <v>283</v>
      </c>
      <c r="K8" s="667"/>
      <c r="L8" s="667"/>
      <c r="M8" s="667"/>
      <c r="N8" s="667"/>
      <c r="O8" s="667"/>
      <c r="P8" s="667"/>
      <c r="Q8" s="667"/>
      <c r="R8" s="667"/>
      <c r="S8" s="667"/>
      <c r="T8" s="667"/>
      <c r="U8" s="667"/>
      <c r="V8" s="667"/>
      <c r="W8" s="667"/>
      <c r="X8" s="667"/>
      <c r="Y8" s="667"/>
      <c r="Z8" s="667"/>
      <c r="AA8" s="667"/>
      <c r="AB8" s="667"/>
      <c r="AC8" s="667"/>
      <c r="AD8" s="667"/>
      <c r="AE8" s="667"/>
      <c r="AF8" s="667"/>
      <c r="AG8" s="667"/>
      <c r="AH8" s="667"/>
      <c r="AI8" s="667"/>
      <c r="AJ8" s="667"/>
      <c r="AK8" s="667"/>
      <c r="AL8" s="667"/>
      <c r="AM8" s="667"/>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3">
      <c r="A9" s="41"/>
      <c r="B9" s="705"/>
      <c r="C9" s="705"/>
      <c r="D9" s="705"/>
      <c r="E9" s="705"/>
      <c r="F9" s="705"/>
      <c r="G9" s="705"/>
      <c r="H9" s="705"/>
      <c r="I9" s="705"/>
      <c r="J9" s="667"/>
      <c r="K9" s="667"/>
      <c r="L9" s="667"/>
      <c r="M9" s="667"/>
      <c r="N9" s="667"/>
      <c r="O9" s="667"/>
      <c r="P9" s="667"/>
      <c r="Q9" s="667"/>
      <c r="R9" s="667"/>
      <c r="S9" s="667"/>
      <c r="T9" s="667"/>
      <c r="U9" s="667"/>
      <c r="V9" s="667"/>
      <c r="W9" s="667"/>
      <c r="X9" s="667"/>
      <c r="Y9" s="667"/>
      <c r="Z9" s="667"/>
      <c r="AA9" s="667"/>
      <c r="AB9" s="667"/>
      <c r="AC9" s="667"/>
      <c r="AD9" s="667"/>
      <c r="AE9" s="667"/>
      <c r="AF9" s="667"/>
      <c r="AG9" s="667"/>
      <c r="AH9" s="667"/>
      <c r="AI9" s="667"/>
      <c r="AJ9" s="667"/>
      <c r="AK9" s="667"/>
      <c r="AL9" s="667"/>
      <c r="AM9" s="667"/>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3">
      <c r="A10" s="41"/>
      <c r="B10" s="705"/>
      <c r="C10" s="705"/>
      <c r="D10" s="705"/>
      <c r="E10" s="705"/>
      <c r="F10" s="705"/>
      <c r="G10" s="705"/>
      <c r="H10" s="705"/>
      <c r="I10" s="705"/>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5" thickBot="1" x14ac:dyDescent="0.3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3">
      <c r="A12" s="41"/>
      <c r="B12" s="620" t="s">
        <v>187</v>
      </c>
      <c r="C12" s="620"/>
      <c r="D12" s="621"/>
      <c r="E12" s="658" t="s">
        <v>284</v>
      </c>
      <c r="F12" s="659"/>
      <c r="G12" s="659"/>
      <c r="H12" s="659"/>
      <c r="I12" s="660"/>
      <c r="J12" s="670" t="str">
        <f>IF(AND('Mapa final'!$J$14="Muy Alta",'Mapa final'!$N$14="Leve"),CONCATENATE("R",'Mapa final'!$A$14),"")</f>
        <v/>
      </c>
      <c r="K12" s="671"/>
      <c r="L12" s="671" t="e">
        <f>IF(AND('Mapa final'!#REF!="Muy Alta",'Mapa final'!#REF!="Leve"),CONCATENATE("R",'Mapa final'!#REF!),"")</f>
        <v>#REF!</v>
      </c>
      <c r="M12" s="671"/>
      <c r="N12" s="671" t="e">
        <f>IF(AND('Mapa final'!#REF!="Muy Alta",'Mapa final'!#REF!="Leve"),CONCATENATE("R",'Mapa final'!#REF!),"")</f>
        <v>#REF!</v>
      </c>
      <c r="O12" s="673"/>
      <c r="P12" s="670" t="str">
        <f>IF(AND('Mapa final'!$J$14="Muy Alta",'Mapa final'!$N$14="Menor"),CONCATENATE("R",'Mapa final'!$A$14),"")</f>
        <v/>
      </c>
      <c r="Q12" s="671"/>
      <c r="R12" s="671" t="e">
        <f>IF(AND('Mapa final'!#REF!="Muy Alta",'Mapa final'!#REF!="Menor"),CONCATENATE("R",'Mapa final'!#REF!),"")</f>
        <v>#REF!</v>
      </c>
      <c r="S12" s="671"/>
      <c r="T12" s="671" t="e">
        <f>IF(AND('Mapa final'!#REF!="Muy Alta",'Mapa final'!#REF!="Menor"),CONCATENATE("R",'Mapa final'!#REF!),"")</f>
        <v>#REF!</v>
      </c>
      <c r="U12" s="673"/>
      <c r="V12" s="670" t="str">
        <f>IF(AND('Mapa final'!$J$14="Muy Alta",'Mapa final'!$N$14="Moderado"),CONCATENATE("R",'Mapa final'!$A$14),"")</f>
        <v/>
      </c>
      <c r="W12" s="671"/>
      <c r="X12" s="671" t="e">
        <f>IF(AND('Mapa final'!#REF!="Muy Alta",'Mapa final'!#REF!="Moderado"),CONCATENATE("R",'Mapa final'!#REF!),"")</f>
        <v>#REF!</v>
      </c>
      <c r="Y12" s="671"/>
      <c r="Z12" s="671" t="e">
        <f>IF(AND('Mapa final'!#REF!="Muy Alta",'Mapa final'!#REF!="Moderado"),CONCATENATE("R",'Mapa final'!#REF!),"")</f>
        <v>#REF!</v>
      </c>
      <c r="AA12" s="673"/>
      <c r="AB12" s="670" t="str">
        <f>IF(AND('Mapa final'!$J$14="Muy Alta",'Mapa final'!$N$14="Mayor"),CONCATENATE("R",'Mapa final'!$A$14),"")</f>
        <v/>
      </c>
      <c r="AC12" s="671"/>
      <c r="AD12" s="671" t="e">
        <f>IF(AND('Mapa final'!#REF!="Muy Alta",'Mapa final'!#REF!="Mayor"),CONCATENATE("R",'Mapa final'!#REF!),"")</f>
        <v>#REF!</v>
      </c>
      <c r="AE12" s="671"/>
      <c r="AF12" s="671" t="e">
        <f>IF(AND('Mapa final'!#REF!="Muy Alta",'Mapa final'!#REF!="Mayor"),CONCATENATE("R",'Mapa final'!#REF!),"")</f>
        <v>#REF!</v>
      </c>
      <c r="AG12" s="673"/>
      <c r="AH12" s="686" t="str">
        <f>IF(AND('Mapa final'!$J$14="Muy Alta",'Mapa final'!$N$14="Catastrófico"),CONCATENATE("R",'Mapa final'!$A$14),"")</f>
        <v/>
      </c>
      <c r="AI12" s="687"/>
      <c r="AJ12" s="687" t="e">
        <f>IF(AND('Mapa final'!#REF!="Muy Alta",'Mapa final'!#REF!="Catastrófico"),CONCATENATE("R",'Mapa final'!#REF!),"")</f>
        <v>#REF!</v>
      </c>
      <c r="AK12" s="687"/>
      <c r="AL12" s="687" t="e">
        <f>IF(AND('Mapa final'!#REF!="Muy Alta",'Mapa final'!#REF!="Catastrófico"),CONCATENATE("R",'Mapa final'!#REF!),"")</f>
        <v>#REF!</v>
      </c>
      <c r="AM12" s="688"/>
      <c r="AO12" s="622" t="s">
        <v>285</v>
      </c>
      <c r="AP12" s="623"/>
      <c r="AQ12" s="623"/>
      <c r="AR12" s="623"/>
      <c r="AS12" s="623"/>
      <c r="AT12" s="624"/>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3">
      <c r="A13" s="41"/>
      <c r="B13" s="620"/>
      <c r="C13" s="620"/>
      <c r="D13" s="621"/>
      <c r="E13" s="661"/>
      <c r="F13" s="662"/>
      <c r="G13" s="662"/>
      <c r="H13" s="662"/>
      <c r="I13" s="663"/>
      <c r="J13" s="672"/>
      <c r="K13" s="668"/>
      <c r="L13" s="668"/>
      <c r="M13" s="668"/>
      <c r="N13" s="668"/>
      <c r="O13" s="669"/>
      <c r="P13" s="672"/>
      <c r="Q13" s="668"/>
      <c r="R13" s="668"/>
      <c r="S13" s="668"/>
      <c r="T13" s="668"/>
      <c r="U13" s="669"/>
      <c r="V13" s="672"/>
      <c r="W13" s="668"/>
      <c r="X13" s="668"/>
      <c r="Y13" s="668"/>
      <c r="Z13" s="668"/>
      <c r="AA13" s="669"/>
      <c r="AB13" s="672"/>
      <c r="AC13" s="668"/>
      <c r="AD13" s="668"/>
      <c r="AE13" s="668"/>
      <c r="AF13" s="668"/>
      <c r="AG13" s="669"/>
      <c r="AH13" s="680"/>
      <c r="AI13" s="681"/>
      <c r="AJ13" s="681"/>
      <c r="AK13" s="681"/>
      <c r="AL13" s="681"/>
      <c r="AM13" s="682"/>
      <c r="AN13" s="41"/>
      <c r="AO13" s="625"/>
      <c r="AP13" s="626"/>
      <c r="AQ13" s="626"/>
      <c r="AR13" s="626"/>
      <c r="AS13" s="626"/>
      <c r="AT13" s="627"/>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3">
      <c r="A14" s="41"/>
      <c r="B14" s="620"/>
      <c r="C14" s="620"/>
      <c r="D14" s="621"/>
      <c r="E14" s="661"/>
      <c r="F14" s="662"/>
      <c r="G14" s="662"/>
      <c r="H14" s="662"/>
      <c r="I14" s="663"/>
      <c r="J14" s="672" t="e">
        <f>IF(AND('Mapa final'!#REF!="Muy Alta",'Mapa final'!#REF!="Leve"),CONCATENATE("R",'Mapa final'!#REF!),"")</f>
        <v>#REF!</v>
      </c>
      <c r="K14" s="668"/>
      <c r="L14" s="668" t="e">
        <f>IF(AND('Mapa final'!#REF!="Muy Alta",'Mapa final'!#REF!="Leve"),CONCATENATE("R",'Mapa final'!#REF!),"")</f>
        <v>#REF!</v>
      </c>
      <c r="M14" s="668"/>
      <c r="N14" s="668" t="e">
        <f>IF(AND('Mapa final'!#REF!="Muy Alta",'Mapa final'!#REF!="Leve"),CONCATENATE("R",'Mapa final'!#REF!),"")</f>
        <v>#REF!</v>
      </c>
      <c r="O14" s="669"/>
      <c r="P14" s="672" t="e">
        <f>IF(AND('Mapa final'!#REF!="Muy Alta",'Mapa final'!#REF!="Menor"),CONCATENATE("R",'Mapa final'!#REF!),"")</f>
        <v>#REF!</v>
      </c>
      <c r="Q14" s="668"/>
      <c r="R14" s="668" t="e">
        <f>IF(AND('Mapa final'!#REF!="Muy Alta",'Mapa final'!#REF!="Menor"),CONCATENATE("R",'Mapa final'!#REF!),"")</f>
        <v>#REF!</v>
      </c>
      <c r="S14" s="668"/>
      <c r="T14" s="668" t="e">
        <f>IF(AND('Mapa final'!#REF!="Muy Alta",'Mapa final'!#REF!="Menor"),CONCATENATE("R",'Mapa final'!#REF!),"")</f>
        <v>#REF!</v>
      </c>
      <c r="U14" s="669"/>
      <c r="V14" s="672" t="e">
        <f>IF(AND('Mapa final'!#REF!="Muy Alta",'Mapa final'!#REF!="Moderado"),CONCATENATE("R",'Mapa final'!#REF!),"")</f>
        <v>#REF!</v>
      </c>
      <c r="W14" s="668"/>
      <c r="X14" s="668" t="e">
        <f>IF(AND('Mapa final'!#REF!="Muy Alta",'Mapa final'!#REF!="Moderado"),CONCATENATE("R",'Mapa final'!#REF!),"")</f>
        <v>#REF!</v>
      </c>
      <c r="Y14" s="668"/>
      <c r="Z14" s="668" t="e">
        <f>IF(AND('Mapa final'!#REF!="Muy Alta",'Mapa final'!#REF!="Moderado"),CONCATENATE("R",'Mapa final'!#REF!),"")</f>
        <v>#REF!</v>
      </c>
      <c r="AA14" s="669"/>
      <c r="AB14" s="672" t="e">
        <f>IF(AND('Mapa final'!#REF!="Muy Alta",'Mapa final'!#REF!="Mayor"),CONCATENATE("R",'Mapa final'!#REF!),"")</f>
        <v>#REF!</v>
      </c>
      <c r="AC14" s="668"/>
      <c r="AD14" s="668" t="e">
        <f>IF(AND('Mapa final'!#REF!="Muy Alta",'Mapa final'!#REF!="Mayor"),CONCATENATE("R",'Mapa final'!#REF!),"")</f>
        <v>#REF!</v>
      </c>
      <c r="AE14" s="668"/>
      <c r="AF14" s="668" t="e">
        <f>IF(AND('Mapa final'!#REF!="Muy Alta",'Mapa final'!#REF!="Mayor"),CONCATENATE("R",'Mapa final'!#REF!),"")</f>
        <v>#REF!</v>
      </c>
      <c r="AG14" s="669"/>
      <c r="AH14" s="680" t="e">
        <f>IF(AND('Mapa final'!#REF!="Muy Alta",'Mapa final'!#REF!="Catastrófico"),CONCATENATE("R",'Mapa final'!#REF!),"")</f>
        <v>#REF!</v>
      </c>
      <c r="AI14" s="681"/>
      <c r="AJ14" s="681" t="e">
        <f>IF(AND('Mapa final'!#REF!="Muy Alta",'Mapa final'!#REF!="Catastrófico"),CONCATENATE("R",'Mapa final'!#REF!),"")</f>
        <v>#REF!</v>
      </c>
      <c r="AK14" s="681"/>
      <c r="AL14" s="681" t="e">
        <f>IF(AND('Mapa final'!#REF!="Muy Alta",'Mapa final'!#REF!="Catastrófico"),CONCATENATE("R",'Mapa final'!#REF!),"")</f>
        <v>#REF!</v>
      </c>
      <c r="AM14" s="682"/>
      <c r="AN14" s="41"/>
      <c r="AO14" s="625"/>
      <c r="AP14" s="626"/>
      <c r="AQ14" s="626"/>
      <c r="AR14" s="626"/>
      <c r="AS14" s="626"/>
      <c r="AT14" s="627"/>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3">
      <c r="A15" s="41"/>
      <c r="B15" s="620"/>
      <c r="C15" s="620"/>
      <c r="D15" s="621"/>
      <c r="E15" s="661"/>
      <c r="F15" s="662"/>
      <c r="G15" s="662"/>
      <c r="H15" s="662"/>
      <c r="I15" s="663"/>
      <c r="J15" s="672"/>
      <c r="K15" s="668"/>
      <c r="L15" s="668"/>
      <c r="M15" s="668"/>
      <c r="N15" s="668"/>
      <c r="O15" s="669"/>
      <c r="P15" s="672"/>
      <c r="Q15" s="668"/>
      <c r="R15" s="668"/>
      <c r="S15" s="668"/>
      <c r="T15" s="668"/>
      <c r="U15" s="669"/>
      <c r="V15" s="672"/>
      <c r="W15" s="668"/>
      <c r="X15" s="668"/>
      <c r="Y15" s="668"/>
      <c r="Z15" s="668"/>
      <c r="AA15" s="669"/>
      <c r="AB15" s="672"/>
      <c r="AC15" s="668"/>
      <c r="AD15" s="668"/>
      <c r="AE15" s="668"/>
      <c r="AF15" s="668"/>
      <c r="AG15" s="669"/>
      <c r="AH15" s="680"/>
      <c r="AI15" s="681"/>
      <c r="AJ15" s="681"/>
      <c r="AK15" s="681"/>
      <c r="AL15" s="681"/>
      <c r="AM15" s="682"/>
      <c r="AN15" s="41"/>
      <c r="AO15" s="625"/>
      <c r="AP15" s="626"/>
      <c r="AQ15" s="626"/>
      <c r="AR15" s="626"/>
      <c r="AS15" s="626"/>
      <c r="AT15" s="627"/>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3">
      <c r="A16" s="41"/>
      <c r="B16" s="620"/>
      <c r="C16" s="620"/>
      <c r="D16" s="621"/>
      <c r="E16" s="661"/>
      <c r="F16" s="662"/>
      <c r="G16" s="662"/>
      <c r="H16" s="662"/>
      <c r="I16" s="663"/>
      <c r="J16" s="672" t="e">
        <f>IF(AND('Mapa final'!#REF!="Muy Alta",'Mapa final'!#REF!="Leve"),CONCATENATE("R",'Mapa final'!#REF!),"")</f>
        <v>#REF!</v>
      </c>
      <c r="K16" s="668"/>
      <c r="L16" s="668" t="e">
        <f>IF(AND('Mapa final'!#REF!="Muy Alta",'Mapa final'!#REF!="Leve"),CONCATENATE("R",'Mapa final'!#REF!),"")</f>
        <v>#REF!</v>
      </c>
      <c r="M16" s="668"/>
      <c r="N16" s="668" t="e">
        <f>IF(AND('Mapa final'!#REF!="Muy Alta",'Mapa final'!#REF!="Leve"),CONCATENATE("R",'Mapa final'!#REF!),"")</f>
        <v>#REF!</v>
      </c>
      <c r="O16" s="669"/>
      <c r="P16" s="672" t="e">
        <f>IF(AND('Mapa final'!#REF!="Muy Alta",'Mapa final'!#REF!="Menor"),CONCATENATE("R",'Mapa final'!#REF!),"")</f>
        <v>#REF!</v>
      </c>
      <c r="Q16" s="668"/>
      <c r="R16" s="668" t="e">
        <f>IF(AND('Mapa final'!#REF!="Muy Alta",'Mapa final'!#REF!="Menor"),CONCATENATE("R",'Mapa final'!#REF!),"")</f>
        <v>#REF!</v>
      </c>
      <c r="S16" s="668"/>
      <c r="T16" s="668" t="e">
        <f>IF(AND('Mapa final'!#REF!="Muy Alta",'Mapa final'!#REF!="Menor"),CONCATENATE("R",'Mapa final'!#REF!),"")</f>
        <v>#REF!</v>
      </c>
      <c r="U16" s="669"/>
      <c r="V16" s="672" t="e">
        <f>IF(AND('Mapa final'!#REF!="Muy Alta",'Mapa final'!#REF!="Moderado"),CONCATENATE("R",'Mapa final'!#REF!),"")</f>
        <v>#REF!</v>
      </c>
      <c r="W16" s="668"/>
      <c r="X16" s="668" t="e">
        <f>IF(AND('Mapa final'!#REF!="Muy Alta",'Mapa final'!#REF!="Moderado"),CONCATENATE("R",'Mapa final'!#REF!),"")</f>
        <v>#REF!</v>
      </c>
      <c r="Y16" s="668"/>
      <c r="Z16" s="668" t="e">
        <f>IF(AND('Mapa final'!#REF!="Muy Alta",'Mapa final'!#REF!="Moderado"),CONCATENATE("R",'Mapa final'!#REF!),"")</f>
        <v>#REF!</v>
      </c>
      <c r="AA16" s="669"/>
      <c r="AB16" s="672" t="e">
        <f>IF(AND('Mapa final'!#REF!="Muy Alta",'Mapa final'!#REF!="Mayor"),CONCATENATE("R",'Mapa final'!#REF!),"")</f>
        <v>#REF!</v>
      </c>
      <c r="AC16" s="668"/>
      <c r="AD16" s="668" t="e">
        <f>IF(AND('Mapa final'!#REF!="Muy Alta",'Mapa final'!#REF!="Mayor"),CONCATENATE("R",'Mapa final'!#REF!),"")</f>
        <v>#REF!</v>
      </c>
      <c r="AE16" s="668"/>
      <c r="AF16" s="668" t="e">
        <f>IF(AND('Mapa final'!#REF!="Muy Alta",'Mapa final'!#REF!="Mayor"),CONCATENATE("R",'Mapa final'!#REF!),"")</f>
        <v>#REF!</v>
      </c>
      <c r="AG16" s="669"/>
      <c r="AH16" s="680" t="e">
        <f>IF(AND('Mapa final'!#REF!="Muy Alta",'Mapa final'!#REF!="Catastrófico"),CONCATENATE("R",'Mapa final'!#REF!),"")</f>
        <v>#REF!</v>
      </c>
      <c r="AI16" s="681"/>
      <c r="AJ16" s="681" t="e">
        <f>IF(AND('Mapa final'!#REF!="Muy Alta",'Mapa final'!#REF!="Catastrófico"),CONCATENATE("R",'Mapa final'!#REF!),"")</f>
        <v>#REF!</v>
      </c>
      <c r="AK16" s="681"/>
      <c r="AL16" s="681" t="e">
        <f>IF(AND('Mapa final'!#REF!="Muy Alta",'Mapa final'!#REF!="Catastrófico"),CONCATENATE("R",'Mapa final'!#REF!),"")</f>
        <v>#REF!</v>
      </c>
      <c r="AM16" s="682"/>
      <c r="AN16" s="41"/>
      <c r="AO16" s="625"/>
      <c r="AP16" s="626"/>
      <c r="AQ16" s="626"/>
      <c r="AR16" s="626"/>
      <c r="AS16" s="626"/>
      <c r="AT16" s="627"/>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3">
      <c r="A17" s="41"/>
      <c r="B17" s="620"/>
      <c r="C17" s="620"/>
      <c r="D17" s="621"/>
      <c r="E17" s="661"/>
      <c r="F17" s="662"/>
      <c r="G17" s="662"/>
      <c r="H17" s="662"/>
      <c r="I17" s="663"/>
      <c r="J17" s="672"/>
      <c r="K17" s="668"/>
      <c r="L17" s="668"/>
      <c r="M17" s="668"/>
      <c r="N17" s="668"/>
      <c r="O17" s="669"/>
      <c r="P17" s="672"/>
      <c r="Q17" s="668"/>
      <c r="R17" s="668"/>
      <c r="S17" s="668"/>
      <c r="T17" s="668"/>
      <c r="U17" s="669"/>
      <c r="V17" s="672"/>
      <c r="W17" s="668"/>
      <c r="X17" s="668"/>
      <c r="Y17" s="668"/>
      <c r="Z17" s="668"/>
      <c r="AA17" s="669"/>
      <c r="AB17" s="672"/>
      <c r="AC17" s="668"/>
      <c r="AD17" s="668"/>
      <c r="AE17" s="668"/>
      <c r="AF17" s="668"/>
      <c r="AG17" s="669"/>
      <c r="AH17" s="680"/>
      <c r="AI17" s="681"/>
      <c r="AJ17" s="681"/>
      <c r="AK17" s="681"/>
      <c r="AL17" s="681"/>
      <c r="AM17" s="682"/>
      <c r="AN17" s="41"/>
      <c r="AO17" s="625"/>
      <c r="AP17" s="626"/>
      <c r="AQ17" s="626"/>
      <c r="AR17" s="626"/>
      <c r="AS17" s="626"/>
      <c r="AT17" s="627"/>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3">
      <c r="A18" s="41"/>
      <c r="B18" s="620"/>
      <c r="C18" s="620"/>
      <c r="D18" s="621"/>
      <c r="E18" s="661"/>
      <c r="F18" s="662"/>
      <c r="G18" s="662"/>
      <c r="H18" s="662"/>
      <c r="I18" s="663"/>
      <c r="J18" s="672" t="e">
        <f>IF(AND('Mapa final'!#REF!="Muy Alta",'Mapa final'!#REF!="Leve"),CONCATENATE("R",'Mapa final'!#REF!),"")</f>
        <v>#REF!</v>
      </c>
      <c r="K18" s="668"/>
      <c r="L18" s="668" t="e">
        <f>IF(AND('Mapa final'!#REF!="Muy Alta",'Mapa final'!#REF!="Leve"),CONCATENATE("R",'Mapa final'!#REF!),"")</f>
        <v>#REF!</v>
      </c>
      <c r="M18" s="668"/>
      <c r="N18" s="668" t="e">
        <f>IF(AND('Mapa final'!#REF!="Muy Alta",'Mapa final'!#REF!="Leve"),CONCATENATE("R",'Mapa final'!#REF!),"")</f>
        <v>#REF!</v>
      </c>
      <c r="O18" s="669"/>
      <c r="P18" s="672" t="e">
        <f>IF(AND('Mapa final'!#REF!="Muy Alta",'Mapa final'!#REF!="Menor"),CONCATENATE("R",'Mapa final'!#REF!),"")</f>
        <v>#REF!</v>
      </c>
      <c r="Q18" s="668"/>
      <c r="R18" s="668" t="e">
        <f>IF(AND('Mapa final'!#REF!="Muy Alta",'Mapa final'!#REF!="Menor"),CONCATENATE("R",'Mapa final'!#REF!),"")</f>
        <v>#REF!</v>
      </c>
      <c r="S18" s="668"/>
      <c r="T18" s="668" t="e">
        <f>IF(AND('Mapa final'!#REF!="Muy Alta",'Mapa final'!#REF!="Menor"),CONCATENATE("R",'Mapa final'!#REF!),"")</f>
        <v>#REF!</v>
      </c>
      <c r="U18" s="669"/>
      <c r="V18" s="672" t="e">
        <f>IF(AND('Mapa final'!#REF!="Muy Alta",'Mapa final'!#REF!="Moderado"),CONCATENATE("R",'Mapa final'!#REF!),"")</f>
        <v>#REF!</v>
      </c>
      <c r="W18" s="668"/>
      <c r="X18" s="668" t="e">
        <f>IF(AND('Mapa final'!#REF!="Muy Alta",'Mapa final'!#REF!="Moderado"),CONCATENATE("R",'Mapa final'!#REF!),"")</f>
        <v>#REF!</v>
      </c>
      <c r="Y18" s="668"/>
      <c r="Z18" s="668" t="e">
        <f>IF(AND('Mapa final'!#REF!="Muy Alta",'Mapa final'!#REF!="Moderado"),CONCATENATE("R",'Mapa final'!#REF!),"")</f>
        <v>#REF!</v>
      </c>
      <c r="AA18" s="669"/>
      <c r="AB18" s="672" t="e">
        <f>IF(AND('Mapa final'!#REF!="Muy Alta",'Mapa final'!#REF!="Mayor"),CONCATENATE("R",'Mapa final'!#REF!),"")</f>
        <v>#REF!</v>
      </c>
      <c r="AC18" s="668"/>
      <c r="AD18" s="668" t="e">
        <f>IF(AND('Mapa final'!#REF!="Muy Alta",'Mapa final'!#REF!="Mayor"),CONCATENATE("R",'Mapa final'!#REF!),"")</f>
        <v>#REF!</v>
      </c>
      <c r="AE18" s="668"/>
      <c r="AF18" s="668" t="e">
        <f>IF(AND('Mapa final'!#REF!="Muy Alta",'Mapa final'!#REF!="Mayor"),CONCATENATE("R",'Mapa final'!#REF!),"")</f>
        <v>#REF!</v>
      </c>
      <c r="AG18" s="669"/>
      <c r="AH18" s="680" t="e">
        <f>IF(AND('Mapa final'!#REF!="Muy Alta",'Mapa final'!#REF!="Catastrófico"),CONCATENATE("R",'Mapa final'!#REF!),"")</f>
        <v>#REF!</v>
      </c>
      <c r="AI18" s="681"/>
      <c r="AJ18" s="681" t="e">
        <f>IF(AND('Mapa final'!#REF!="Muy Alta",'Mapa final'!#REF!="Catastrófico"),CONCATENATE("R",'Mapa final'!#REF!),"")</f>
        <v>#REF!</v>
      </c>
      <c r="AK18" s="681"/>
      <c r="AL18" s="681" t="e">
        <f>IF(AND('Mapa final'!#REF!="Muy Alta",'Mapa final'!#REF!="Catastrófico"),CONCATENATE("R",'Mapa final'!#REF!),"")</f>
        <v>#REF!</v>
      </c>
      <c r="AM18" s="682"/>
      <c r="AN18" s="41"/>
      <c r="AO18" s="625"/>
      <c r="AP18" s="626"/>
      <c r="AQ18" s="626"/>
      <c r="AR18" s="626"/>
      <c r="AS18" s="626"/>
      <c r="AT18" s="627"/>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35">
      <c r="A19" s="41"/>
      <c r="B19" s="620"/>
      <c r="C19" s="620"/>
      <c r="D19" s="621"/>
      <c r="E19" s="664"/>
      <c r="F19" s="665"/>
      <c r="G19" s="665"/>
      <c r="H19" s="665"/>
      <c r="I19" s="666"/>
      <c r="J19" s="672"/>
      <c r="K19" s="668"/>
      <c r="L19" s="668"/>
      <c r="M19" s="668"/>
      <c r="N19" s="668"/>
      <c r="O19" s="669"/>
      <c r="P19" s="672"/>
      <c r="Q19" s="668"/>
      <c r="R19" s="668"/>
      <c r="S19" s="668"/>
      <c r="T19" s="668"/>
      <c r="U19" s="669"/>
      <c r="V19" s="672"/>
      <c r="W19" s="668"/>
      <c r="X19" s="668"/>
      <c r="Y19" s="668"/>
      <c r="Z19" s="668"/>
      <c r="AA19" s="669"/>
      <c r="AB19" s="672"/>
      <c r="AC19" s="668"/>
      <c r="AD19" s="668"/>
      <c r="AE19" s="668"/>
      <c r="AF19" s="668"/>
      <c r="AG19" s="669"/>
      <c r="AH19" s="683"/>
      <c r="AI19" s="684"/>
      <c r="AJ19" s="684"/>
      <c r="AK19" s="684"/>
      <c r="AL19" s="684"/>
      <c r="AM19" s="685"/>
      <c r="AN19" s="41"/>
      <c r="AO19" s="628"/>
      <c r="AP19" s="629"/>
      <c r="AQ19" s="629"/>
      <c r="AR19" s="629"/>
      <c r="AS19" s="629"/>
      <c r="AT19" s="630"/>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3">
      <c r="A20" s="41"/>
      <c r="B20" s="620"/>
      <c r="C20" s="620"/>
      <c r="D20" s="621"/>
      <c r="E20" s="658" t="s">
        <v>286</v>
      </c>
      <c r="F20" s="659"/>
      <c r="G20" s="659"/>
      <c r="H20" s="659"/>
      <c r="I20" s="659"/>
      <c r="J20" s="693" t="str">
        <f>IF(AND('Mapa final'!$J$14="Alta",'Mapa final'!$N$14="Leve"),CONCATENATE("R",'Mapa final'!$A$14),"")</f>
        <v/>
      </c>
      <c r="K20" s="694"/>
      <c r="L20" s="694" t="e">
        <f>IF(AND('Mapa final'!#REF!="Alta",'Mapa final'!#REF!="Leve"),CONCATENATE("R",'Mapa final'!#REF!),"")</f>
        <v>#REF!</v>
      </c>
      <c r="M20" s="694"/>
      <c r="N20" s="694" t="e">
        <f>IF(AND('Mapa final'!#REF!="Alta",'Mapa final'!#REF!="Leve"),CONCATENATE("R",'Mapa final'!#REF!),"")</f>
        <v>#REF!</v>
      </c>
      <c r="O20" s="695"/>
      <c r="P20" s="693" t="str">
        <f>IF(AND('Mapa final'!$J$14="Alta",'Mapa final'!$N$14="Menor"),CONCATENATE("R",'Mapa final'!$A$14),"")</f>
        <v/>
      </c>
      <c r="Q20" s="694"/>
      <c r="R20" s="694" t="e">
        <f>IF(AND('Mapa final'!#REF!="Alta",'Mapa final'!#REF!="Menor"),CONCATENATE("R",'Mapa final'!#REF!),"")</f>
        <v>#REF!</v>
      </c>
      <c r="S20" s="694"/>
      <c r="T20" s="694" t="e">
        <f>IF(AND('Mapa final'!#REF!="Alta",'Mapa final'!#REF!="Menor"),CONCATENATE("R",'Mapa final'!#REF!),"")</f>
        <v>#REF!</v>
      </c>
      <c r="U20" s="695"/>
      <c r="V20" s="670" t="str">
        <f>IF(AND('Mapa final'!$J$14="Alta",'Mapa final'!$N$14="Moderado"),CONCATENATE("R",'Mapa final'!$A$14),"")</f>
        <v/>
      </c>
      <c r="W20" s="671"/>
      <c r="X20" s="671" t="e">
        <f>IF(AND('Mapa final'!#REF!="Alta",'Mapa final'!#REF!="Moderado"),CONCATENATE("R",'Mapa final'!#REF!),"")</f>
        <v>#REF!</v>
      </c>
      <c r="Y20" s="671"/>
      <c r="Z20" s="671" t="e">
        <f>IF(AND('Mapa final'!#REF!="Alta",'Mapa final'!#REF!="Moderado"),CONCATENATE("R",'Mapa final'!#REF!),"")</f>
        <v>#REF!</v>
      </c>
      <c r="AA20" s="673"/>
      <c r="AB20" s="670" t="str">
        <f>IF(AND('Mapa final'!$J$14="Alta",'Mapa final'!$N$14="Mayor"),CONCATENATE("R",'Mapa final'!$A$14),"")</f>
        <v/>
      </c>
      <c r="AC20" s="671"/>
      <c r="AD20" s="671" t="e">
        <f>IF(AND('Mapa final'!#REF!="Alta",'Mapa final'!#REF!="Mayor"),CONCATENATE("R",'Mapa final'!#REF!),"")</f>
        <v>#REF!</v>
      </c>
      <c r="AE20" s="671"/>
      <c r="AF20" s="671" t="e">
        <f>IF(AND('Mapa final'!#REF!="Alta",'Mapa final'!#REF!="Mayor"),CONCATENATE("R",'Mapa final'!#REF!),"")</f>
        <v>#REF!</v>
      </c>
      <c r="AG20" s="673"/>
      <c r="AH20" s="686" t="str">
        <f>IF(AND('Mapa final'!$J$14="Alta",'Mapa final'!$N$14="Catastrófico"),CONCATENATE("R",'Mapa final'!$A$14),"")</f>
        <v/>
      </c>
      <c r="AI20" s="687"/>
      <c r="AJ20" s="687" t="e">
        <f>IF(AND('Mapa final'!#REF!="Alta",'Mapa final'!#REF!="Catastrófico"),CONCATENATE("R",'Mapa final'!#REF!),"")</f>
        <v>#REF!</v>
      </c>
      <c r="AK20" s="687"/>
      <c r="AL20" s="687" t="e">
        <f>IF(AND('Mapa final'!#REF!="Alta",'Mapa final'!#REF!="Catastrófico"),CONCATENATE("R",'Mapa final'!#REF!),"")</f>
        <v>#REF!</v>
      </c>
      <c r="AM20" s="688"/>
      <c r="AN20" s="41"/>
      <c r="AO20" s="631" t="s">
        <v>287</v>
      </c>
      <c r="AP20" s="632"/>
      <c r="AQ20" s="632"/>
      <c r="AR20" s="632"/>
      <c r="AS20" s="632"/>
      <c r="AT20" s="633"/>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3">
      <c r="A21" s="41"/>
      <c r="B21" s="620"/>
      <c r="C21" s="620"/>
      <c r="D21" s="621"/>
      <c r="E21" s="661"/>
      <c r="F21" s="662"/>
      <c r="G21" s="662"/>
      <c r="H21" s="662"/>
      <c r="I21" s="662"/>
      <c r="J21" s="674"/>
      <c r="K21" s="675"/>
      <c r="L21" s="675"/>
      <c r="M21" s="675"/>
      <c r="N21" s="675"/>
      <c r="O21" s="689"/>
      <c r="P21" s="674"/>
      <c r="Q21" s="675"/>
      <c r="R21" s="675"/>
      <c r="S21" s="675"/>
      <c r="T21" s="675"/>
      <c r="U21" s="689"/>
      <c r="V21" s="672"/>
      <c r="W21" s="668"/>
      <c r="X21" s="668"/>
      <c r="Y21" s="668"/>
      <c r="Z21" s="668"/>
      <c r="AA21" s="669"/>
      <c r="AB21" s="672"/>
      <c r="AC21" s="668"/>
      <c r="AD21" s="668"/>
      <c r="AE21" s="668"/>
      <c r="AF21" s="668"/>
      <c r="AG21" s="669"/>
      <c r="AH21" s="680"/>
      <c r="AI21" s="681"/>
      <c r="AJ21" s="681"/>
      <c r="AK21" s="681"/>
      <c r="AL21" s="681"/>
      <c r="AM21" s="682"/>
      <c r="AN21" s="41"/>
      <c r="AO21" s="634"/>
      <c r="AP21" s="635"/>
      <c r="AQ21" s="635"/>
      <c r="AR21" s="635"/>
      <c r="AS21" s="635"/>
      <c r="AT21" s="636"/>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3">
      <c r="A22" s="41"/>
      <c r="B22" s="620"/>
      <c r="C22" s="620"/>
      <c r="D22" s="621"/>
      <c r="E22" s="661"/>
      <c r="F22" s="662"/>
      <c r="G22" s="662"/>
      <c r="H22" s="662"/>
      <c r="I22" s="662"/>
      <c r="J22" s="674" t="e">
        <f>IF(AND('Mapa final'!#REF!="Alta",'Mapa final'!#REF!="Leve"),CONCATENATE("R",'Mapa final'!#REF!),"")</f>
        <v>#REF!</v>
      </c>
      <c r="K22" s="675"/>
      <c r="L22" s="675" t="e">
        <f>IF(AND('Mapa final'!#REF!="Alta",'Mapa final'!#REF!="Leve"),CONCATENATE("R",'Mapa final'!#REF!),"")</f>
        <v>#REF!</v>
      </c>
      <c r="M22" s="675"/>
      <c r="N22" s="675" t="e">
        <f>IF(AND('Mapa final'!#REF!="Alta",'Mapa final'!#REF!="Leve"),CONCATENATE("R",'Mapa final'!#REF!),"")</f>
        <v>#REF!</v>
      </c>
      <c r="O22" s="689"/>
      <c r="P22" s="674" t="e">
        <f>IF(AND('Mapa final'!#REF!="Alta",'Mapa final'!#REF!="Menor"),CONCATENATE("R",'Mapa final'!#REF!),"")</f>
        <v>#REF!</v>
      </c>
      <c r="Q22" s="675"/>
      <c r="R22" s="675" t="e">
        <f>IF(AND('Mapa final'!#REF!="Alta",'Mapa final'!#REF!="Menor"),CONCATENATE("R",'Mapa final'!#REF!),"")</f>
        <v>#REF!</v>
      </c>
      <c r="S22" s="675"/>
      <c r="T22" s="675" t="e">
        <f>IF(AND('Mapa final'!#REF!="Alta",'Mapa final'!#REF!="Menor"),CONCATENATE("R",'Mapa final'!#REF!),"")</f>
        <v>#REF!</v>
      </c>
      <c r="U22" s="689"/>
      <c r="V22" s="672" t="e">
        <f>IF(AND('Mapa final'!#REF!="Alta",'Mapa final'!#REF!="Moderado"),CONCATENATE("R",'Mapa final'!#REF!),"")</f>
        <v>#REF!</v>
      </c>
      <c r="W22" s="668"/>
      <c r="X22" s="668" t="e">
        <f>IF(AND('Mapa final'!#REF!="Alta",'Mapa final'!#REF!="Moderado"),CONCATENATE("R",'Mapa final'!#REF!),"")</f>
        <v>#REF!</v>
      </c>
      <c r="Y22" s="668"/>
      <c r="Z22" s="668" t="e">
        <f>IF(AND('Mapa final'!#REF!="Alta",'Mapa final'!#REF!="Moderado"),CONCATENATE("R",'Mapa final'!#REF!),"")</f>
        <v>#REF!</v>
      </c>
      <c r="AA22" s="669"/>
      <c r="AB22" s="672" t="e">
        <f>IF(AND('Mapa final'!#REF!="Alta",'Mapa final'!#REF!="Mayor"),CONCATENATE("R",'Mapa final'!#REF!),"")</f>
        <v>#REF!</v>
      </c>
      <c r="AC22" s="668"/>
      <c r="AD22" s="668" t="e">
        <f>IF(AND('Mapa final'!#REF!="Alta",'Mapa final'!#REF!="Mayor"),CONCATENATE("R",'Mapa final'!#REF!),"")</f>
        <v>#REF!</v>
      </c>
      <c r="AE22" s="668"/>
      <c r="AF22" s="668" t="e">
        <f>IF(AND('Mapa final'!#REF!="Alta",'Mapa final'!#REF!="Mayor"),CONCATENATE("R",'Mapa final'!#REF!),"")</f>
        <v>#REF!</v>
      </c>
      <c r="AG22" s="669"/>
      <c r="AH22" s="680" t="e">
        <f>IF(AND('Mapa final'!#REF!="Alta",'Mapa final'!#REF!="Catastrófico"),CONCATENATE("R",'Mapa final'!#REF!),"")</f>
        <v>#REF!</v>
      </c>
      <c r="AI22" s="681"/>
      <c r="AJ22" s="681" t="e">
        <f>IF(AND('Mapa final'!#REF!="Alta",'Mapa final'!#REF!="Catastrófico"),CONCATENATE("R",'Mapa final'!#REF!),"")</f>
        <v>#REF!</v>
      </c>
      <c r="AK22" s="681"/>
      <c r="AL22" s="681" t="e">
        <f>IF(AND('Mapa final'!#REF!="Alta",'Mapa final'!#REF!="Catastrófico"),CONCATENATE("R",'Mapa final'!#REF!),"")</f>
        <v>#REF!</v>
      </c>
      <c r="AM22" s="682"/>
      <c r="AN22" s="41"/>
      <c r="AO22" s="634"/>
      <c r="AP22" s="635"/>
      <c r="AQ22" s="635"/>
      <c r="AR22" s="635"/>
      <c r="AS22" s="635"/>
      <c r="AT22" s="636"/>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3">
      <c r="A23" s="41"/>
      <c r="B23" s="620"/>
      <c r="C23" s="620"/>
      <c r="D23" s="621"/>
      <c r="E23" s="661"/>
      <c r="F23" s="662"/>
      <c r="G23" s="662"/>
      <c r="H23" s="662"/>
      <c r="I23" s="662"/>
      <c r="J23" s="674"/>
      <c r="K23" s="675"/>
      <c r="L23" s="675"/>
      <c r="M23" s="675"/>
      <c r="N23" s="675"/>
      <c r="O23" s="689"/>
      <c r="P23" s="674"/>
      <c r="Q23" s="675"/>
      <c r="R23" s="675"/>
      <c r="S23" s="675"/>
      <c r="T23" s="675"/>
      <c r="U23" s="689"/>
      <c r="V23" s="672"/>
      <c r="W23" s="668"/>
      <c r="X23" s="668"/>
      <c r="Y23" s="668"/>
      <c r="Z23" s="668"/>
      <c r="AA23" s="669"/>
      <c r="AB23" s="672"/>
      <c r="AC23" s="668"/>
      <c r="AD23" s="668"/>
      <c r="AE23" s="668"/>
      <c r="AF23" s="668"/>
      <c r="AG23" s="669"/>
      <c r="AH23" s="680"/>
      <c r="AI23" s="681"/>
      <c r="AJ23" s="681"/>
      <c r="AK23" s="681"/>
      <c r="AL23" s="681"/>
      <c r="AM23" s="682"/>
      <c r="AN23" s="41"/>
      <c r="AO23" s="634"/>
      <c r="AP23" s="635"/>
      <c r="AQ23" s="635"/>
      <c r="AR23" s="635"/>
      <c r="AS23" s="635"/>
      <c r="AT23" s="636"/>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3">
      <c r="A24" s="41"/>
      <c r="B24" s="620"/>
      <c r="C24" s="620"/>
      <c r="D24" s="621"/>
      <c r="E24" s="661"/>
      <c r="F24" s="662"/>
      <c r="G24" s="662"/>
      <c r="H24" s="662"/>
      <c r="I24" s="662"/>
      <c r="J24" s="674" t="e">
        <f>IF(AND('Mapa final'!#REF!="Alta",'Mapa final'!#REF!="Leve"),CONCATENATE("R",'Mapa final'!#REF!),"")</f>
        <v>#REF!</v>
      </c>
      <c r="K24" s="675"/>
      <c r="L24" s="675" t="e">
        <f>IF(AND('Mapa final'!#REF!="Alta",'Mapa final'!#REF!="Leve"),CONCATENATE("R",'Mapa final'!#REF!),"")</f>
        <v>#REF!</v>
      </c>
      <c r="M24" s="675"/>
      <c r="N24" s="675" t="e">
        <f>IF(AND('Mapa final'!#REF!="Alta",'Mapa final'!#REF!="Leve"),CONCATENATE("R",'Mapa final'!#REF!),"")</f>
        <v>#REF!</v>
      </c>
      <c r="O24" s="689"/>
      <c r="P24" s="674" t="e">
        <f>IF(AND('Mapa final'!#REF!="Alta",'Mapa final'!#REF!="Menor"),CONCATENATE("R",'Mapa final'!#REF!),"")</f>
        <v>#REF!</v>
      </c>
      <c r="Q24" s="675"/>
      <c r="R24" s="675" t="e">
        <f>IF(AND('Mapa final'!#REF!="Alta",'Mapa final'!#REF!="Menor"),CONCATENATE("R",'Mapa final'!#REF!),"")</f>
        <v>#REF!</v>
      </c>
      <c r="S24" s="675"/>
      <c r="T24" s="675" t="e">
        <f>IF(AND('Mapa final'!#REF!="Alta",'Mapa final'!#REF!="Menor"),CONCATENATE("R",'Mapa final'!#REF!),"")</f>
        <v>#REF!</v>
      </c>
      <c r="U24" s="689"/>
      <c r="V24" s="672" t="e">
        <f>IF(AND('Mapa final'!#REF!="Alta",'Mapa final'!#REF!="Moderado"),CONCATENATE("R",'Mapa final'!#REF!),"")</f>
        <v>#REF!</v>
      </c>
      <c r="W24" s="668"/>
      <c r="X24" s="668" t="e">
        <f>IF(AND('Mapa final'!#REF!="Alta",'Mapa final'!#REF!="Moderado"),CONCATENATE("R",'Mapa final'!#REF!),"")</f>
        <v>#REF!</v>
      </c>
      <c r="Y24" s="668"/>
      <c r="Z24" s="668" t="e">
        <f>IF(AND('Mapa final'!#REF!="Alta",'Mapa final'!#REF!="Moderado"),CONCATENATE("R",'Mapa final'!#REF!),"")</f>
        <v>#REF!</v>
      </c>
      <c r="AA24" s="669"/>
      <c r="AB24" s="672" t="e">
        <f>IF(AND('Mapa final'!#REF!="Alta",'Mapa final'!#REF!="Mayor"),CONCATENATE("R",'Mapa final'!#REF!),"")</f>
        <v>#REF!</v>
      </c>
      <c r="AC24" s="668"/>
      <c r="AD24" s="668" t="e">
        <f>IF(AND('Mapa final'!#REF!="Alta",'Mapa final'!#REF!="Mayor"),CONCATENATE("R",'Mapa final'!#REF!),"")</f>
        <v>#REF!</v>
      </c>
      <c r="AE24" s="668"/>
      <c r="AF24" s="668" t="e">
        <f>IF(AND('Mapa final'!#REF!="Alta",'Mapa final'!#REF!="Mayor"),CONCATENATE("R",'Mapa final'!#REF!),"")</f>
        <v>#REF!</v>
      </c>
      <c r="AG24" s="669"/>
      <c r="AH24" s="680" t="e">
        <f>IF(AND('Mapa final'!#REF!="Alta",'Mapa final'!#REF!="Catastrófico"),CONCATENATE("R",'Mapa final'!#REF!),"")</f>
        <v>#REF!</v>
      </c>
      <c r="AI24" s="681"/>
      <c r="AJ24" s="681" t="e">
        <f>IF(AND('Mapa final'!#REF!="Alta",'Mapa final'!#REF!="Catastrófico"),CONCATENATE("R",'Mapa final'!#REF!),"")</f>
        <v>#REF!</v>
      </c>
      <c r="AK24" s="681"/>
      <c r="AL24" s="681" t="e">
        <f>IF(AND('Mapa final'!#REF!="Alta",'Mapa final'!#REF!="Catastrófico"),CONCATENATE("R",'Mapa final'!#REF!),"")</f>
        <v>#REF!</v>
      </c>
      <c r="AM24" s="682"/>
      <c r="AN24" s="41"/>
      <c r="AO24" s="634"/>
      <c r="AP24" s="635"/>
      <c r="AQ24" s="635"/>
      <c r="AR24" s="635"/>
      <c r="AS24" s="635"/>
      <c r="AT24" s="636"/>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3">
      <c r="A25" s="41"/>
      <c r="B25" s="620"/>
      <c r="C25" s="620"/>
      <c r="D25" s="621"/>
      <c r="E25" s="661"/>
      <c r="F25" s="662"/>
      <c r="G25" s="662"/>
      <c r="H25" s="662"/>
      <c r="I25" s="662"/>
      <c r="J25" s="674"/>
      <c r="K25" s="675"/>
      <c r="L25" s="675"/>
      <c r="M25" s="675"/>
      <c r="N25" s="675"/>
      <c r="O25" s="689"/>
      <c r="P25" s="674"/>
      <c r="Q25" s="675"/>
      <c r="R25" s="675"/>
      <c r="S25" s="675"/>
      <c r="T25" s="675"/>
      <c r="U25" s="689"/>
      <c r="V25" s="672"/>
      <c r="W25" s="668"/>
      <c r="X25" s="668"/>
      <c r="Y25" s="668"/>
      <c r="Z25" s="668"/>
      <c r="AA25" s="669"/>
      <c r="AB25" s="672"/>
      <c r="AC25" s="668"/>
      <c r="AD25" s="668"/>
      <c r="AE25" s="668"/>
      <c r="AF25" s="668"/>
      <c r="AG25" s="669"/>
      <c r="AH25" s="680"/>
      <c r="AI25" s="681"/>
      <c r="AJ25" s="681"/>
      <c r="AK25" s="681"/>
      <c r="AL25" s="681"/>
      <c r="AM25" s="682"/>
      <c r="AN25" s="41"/>
      <c r="AO25" s="634"/>
      <c r="AP25" s="635"/>
      <c r="AQ25" s="635"/>
      <c r="AR25" s="635"/>
      <c r="AS25" s="635"/>
      <c r="AT25" s="636"/>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3">
      <c r="A26" s="41"/>
      <c r="B26" s="620"/>
      <c r="C26" s="620"/>
      <c r="D26" s="621"/>
      <c r="E26" s="661"/>
      <c r="F26" s="662"/>
      <c r="G26" s="662"/>
      <c r="H26" s="662"/>
      <c r="I26" s="662"/>
      <c r="J26" s="674" t="e">
        <f>IF(AND('Mapa final'!#REF!="Alta",'Mapa final'!#REF!="Leve"),CONCATENATE("R",'Mapa final'!#REF!),"")</f>
        <v>#REF!</v>
      </c>
      <c r="K26" s="675"/>
      <c r="L26" s="675" t="e">
        <f>IF(AND('Mapa final'!#REF!="Alta",'Mapa final'!#REF!="Leve"),CONCATENATE("R",'Mapa final'!#REF!),"")</f>
        <v>#REF!</v>
      </c>
      <c r="M26" s="675"/>
      <c r="N26" s="675" t="e">
        <f>IF(AND('Mapa final'!#REF!="Alta",'Mapa final'!#REF!="Leve"),CONCATENATE("R",'Mapa final'!#REF!),"")</f>
        <v>#REF!</v>
      </c>
      <c r="O26" s="689"/>
      <c r="P26" s="674" t="e">
        <f>IF(AND('Mapa final'!#REF!="Alta",'Mapa final'!#REF!="Menor"),CONCATENATE("R",'Mapa final'!#REF!),"")</f>
        <v>#REF!</v>
      </c>
      <c r="Q26" s="675"/>
      <c r="R26" s="675" t="e">
        <f>IF(AND('Mapa final'!#REF!="Alta",'Mapa final'!#REF!="Menor"),CONCATENATE("R",'Mapa final'!#REF!),"")</f>
        <v>#REF!</v>
      </c>
      <c r="S26" s="675"/>
      <c r="T26" s="675" t="e">
        <f>IF(AND('Mapa final'!#REF!="Alta",'Mapa final'!#REF!="Menor"),CONCATENATE("R",'Mapa final'!#REF!),"")</f>
        <v>#REF!</v>
      </c>
      <c r="U26" s="689"/>
      <c r="V26" s="672" t="e">
        <f>IF(AND('Mapa final'!#REF!="Alta",'Mapa final'!#REF!="Moderado"),CONCATENATE("R",'Mapa final'!#REF!),"")</f>
        <v>#REF!</v>
      </c>
      <c r="W26" s="668"/>
      <c r="X26" s="668" t="e">
        <f>IF(AND('Mapa final'!#REF!="Alta",'Mapa final'!#REF!="Moderado"),CONCATENATE("R",'Mapa final'!#REF!),"")</f>
        <v>#REF!</v>
      </c>
      <c r="Y26" s="668"/>
      <c r="Z26" s="668" t="e">
        <f>IF(AND('Mapa final'!#REF!="Alta",'Mapa final'!#REF!="Moderado"),CONCATENATE("R",'Mapa final'!#REF!),"")</f>
        <v>#REF!</v>
      </c>
      <c r="AA26" s="669"/>
      <c r="AB26" s="672" t="e">
        <f>IF(AND('Mapa final'!#REF!="Alta",'Mapa final'!#REF!="Mayor"),CONCATENATE("R",'Mapa final'!#REF!),"")</f>
        <v>#REF!</v>
      </c>
      <c r="AC26" s="668"/>
      <c r="AD26" s="668" t="e">
        <f>IF(AND('Mapa final'!#REF!="Alta",'Mapa final'!#REF!="Mayor"),CONCATENATE("R",'Mapa final'!#REF!),"")</f>
        <v>#REF!</v>
      </c>
      <c r="AE26" s="668"/>
      <c r="AF26" s="668" t="e">
        <f>IF(AND('Mapa final'!#REF!="Alta",'Mapa final'!#REF!="Mayor"),CONCATENATE("R",'Mapa final'!#REF!),"")</f>
        <v>#REF!</v>
      </c>
      <c r="AG26" s="669"/>
      <c r="AH26" s="680" t="e">
        <f>IF(AND('Mapa final'!#REF!="Alta",'Mapa final'!#REF!="Catastrófico"),CONCATENATE("R",'Mapa final'!#REF!),"")</f>
        <v>#REF!</v>
      </c>
      <c r="AI26" s="681"/>
      <c r="AJ26" s="681" t="e">
        <f>IF(AND('Mapa final'!#REF!="Alta",'Mapa final'!#REF!="Catastrófico"),CONCATENATE("R",'Mapa final'!#REF!),"")</f>
        <v>#REF!</v>
      </c>
      <c r="AK26" s="681"/>
      <c r="AL26" s="681" t="e">
        <f>IF(AND('Mapa final'!#REF!="Alta",'Mapa final'!#REF!="Catastrófico"),CONCATENATE("R",'Mapa final'!#REF!),"")</f>
        <v>#REF!</v>
      </c>
      <c r="AM26" s="682"/>
      <c r="AN26" s="41"/>
      <c r="AO26" s="634"/>
      <c r="AP26" s="635"/>
      <c r="AQ26" s="635"/>
      <c r="AR26" s="635"/>
      <c r="AS26" s="635"/>
      <c r="AT26" s="636"/>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35">
      <c r="A27" s="41"/>
      <c r="B27" s="620"/>
      <c r="C27" s="620"/>
      <c r="D27" s="621"/>
      <c r="E27" s="664"/>
      <c r="F27" s="665"/>
      <c r="G27" s="665"/>
      <c r="H27" s="665"/>
      <c r="I27" s="665"/>
      <c r="J27" s="690"/>
      <c r="K27" s="691"/>
      <c r="L27" s="691"/>
      <c r="M27" s="691"/>
      <c r="N27" s="691"/>
      <c r="O27" s="692"/>
      <c r="P27" s="690"/>
      <c r="Q27" s="691"/>
      <c r="R27" s="691"/>
      <c r="S27" s="691"/>
      <c r="T27" s="691"/>
      <c r="U27" s="692"/>
      <c r="V27" s="677"/>
      <c r="W27" s="678"/>
      <c r="X27" s="678"/>
      <c r="Y27" s="678"/>
      <c r="Z27" s="678"/>
      <c r="AA27" s="679"/>
      <c r="AB27" s="677"/>
      <c r="AC27" s="678"/>
      <c r="AD27" s="678"/>
      <c r="AE27" s="678"/>
      <c r="AF27" s="678"/>
      <c r="AG27" s="679"/>
      <c r="AH27" s="683"/>
      <c r="AI27" s="684"/>
      <c r="AJ27" s="684"/>
      <c r="AK27" s="684"/>
      <c r="AL27" s="684"/>
      <c r="AM27" s="685"/>
      <c r="AN27" s="41"/>
      <c r="AO27" s="637"/>
      <c r="AP27" s="638"/>
      <c r="AQ27" s="638"/>
      <c r="AR27" s="638"/>
      <c r="AS27" s="638"/>
      <c r="AT27" s="639"/>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3">
      <c r="A28" s="41"/>
      <c r="B28" s="620"/>
      <c r="C28" s="620"/>
      <c r="D28" s="621"/>
      <c r="E28" s="658" t="s">
        <v>288</v>
      </c>
      <c r="F28" s="659"/>
      <c r="G28" s="659"/>
      <c r="H28" s="659"/>
      <c r="I28" s="660"/>
      <c r="J28" s="693" t="str">
        <f>IF(AND('Mapa final'!$J$14="Media",'Mapa final'!$N$14="Leve"),CONCATENATE("R",'Mapa final'!$A$14),"")</f>
        <v/>
      </c>
      <c r="K28" s="694"/>
      <c r="L28" s="694" t="e">
        <f>IF(AND('Mapa final'!#REF!="Media",'Mapa final'!#REF!="Leve"),CONCATENATE("R",'Mapa final'!#REF!),"")</f>
        <v>#REF!</v>
      </c>
      <c r="M28" s="694"/>
      <c r="N28" s="694" t="e">
        <f>IF(AND('Mapa final'!#REF!="Media",'Mapa final'!#REF!="Leve"),CONCATENATE("R",'Mapa final'!#REF!),"")</f>
        <v>#REF!</v>
      </c>
      <c r="O28" s="695"/>
      <c r="P28" s="693" t="str">
        <f>IF(AND('Mapa final'!$J$14="Media",'Mapa final'!$N$14="Menor"),CONCATENATE("R",'Mapa final'!$A$14),"")</f>
        <v/>
      </c>
      <c r="Q28" s="694"/>
      <c r="R28" s="694" t="e">
        <f>IF(AND('Mapa final'!#REF!="Media",'Mapa final'!#REF!="Menor"),CONCATENATE("R",'Mapa final'!#REF!),"")</f>
        <v>#REF!</v>
      </c>
      <c r="S28" s="694"/>
      <c r="T28" s="694" t="e">
        <f>IF(AND('Mapa final'!#REF!="Media",'Mapa final'!#REF!="Menor"),CONCATENATE("R",'Mapa final'!#REF!),"")</f>
        <v>#REF!</v>
      </c>
      <c r="U28" s="695"/>
      <c r="V28" s="693" t="str">
        <f>IF(AND('Mapa final'!$J$14="Media",'Mapa final'!$N$14="Moderado"),CONCATENATE("R",'Mapa final'!$A$14),"")</f>
        <v/>
      </c>
      <c r="W28" s="694"/>
      <c r="X28" s="694" t="e">
        <f>IF(AND('Mapa final'!#REF!="Media",'Mapa final'!#REF!="Moderado"),CONCATENATE("R",'Mapa final'!#REF!),"")</f>
        <v>#REF!</v>
      </c>
      <c r="Y28" s="694"/>
      <c r="Z28" s="694" t="e">
        <f>IF(AND('Mapa final'!#REF!="Media",'Mapa final'!#REF!="Moderado"),CONCATENATE("R",'Mapa final'!#REF!),"")</f>
        <v>#REF!</v>
      </c>
      <c r="AA28" s="695"/>
      <c r="AB28" s="670" t="str">
        <f>IF(AND('Mapa final'!$J$14="Media",'Mapa final'!$N$14="Mayor"),CONCATENATE("R",'Mapa final'!$A$14),"")</f>
        <v/>
      </c>
      <c r="AC28" s="671"/>
      <c r="AD28" s="671" t="e">
        <f>IF(AND('Mapa final'!#REF!="Media",'Mapa final'!#REF!="Mayor"),CONCATENATE("R",'Mapa final'!#REF!),"")</f>
        <v>#REF!</v>
      </c>
      <c r="AE28" s="671"/>
      <c r="AF28" s="671" t="e">
        <f>IF(AND('Mapa final'!#REF!="Media",'Mapa final'!#REF!="Mayor"),CONCATENATE("R",'Mapa final'!#REF!),"")</f>
        <v>#REF!</v>
      </c>
      <c r="AG28" s="673"/>
      <c r="AH28" s="686" t="str">
        <f>IF(AND('Mapa final'!$J$14="Media",'Mapa final'!$N$14="Catastrófico"),CONCATENATE("R",'Mapa final'!$A$14),"")</f>
        <v/>
      </c>
      <c r="AI28" s="687"/>
      <c r="AJ28" s="687" t="e">
        <f>IF(AND('Mapa final'!#REF!="Media",'Mapa final'!#REF!="Catastrófico"),CONCATENATE("R",'Mapa final'!#REF!),"")</f>
        <v>#REF!</v>
      </c>
      <c r="AK28" s="687"/>
      <c r="AL28" s="687" t="e">
        <f>IF(AND('Mapa final'!#REF!="Media",'Mapa final'!#REF!="Catastrófico"),CONCATENATE("R",'Mapa final'!#REF!),"")</f>
        <v>#REF!</v>
      </c>
      <c r="AM28" s="688"/>
      <c r="AN28" s="41"/>
      <c r="AO28" s="640" t="s">
        <v>209</v>
      </c>
      <c r="AP28" s="641"/>
      <c r="AQ28" s="641"/>
      <c r="AR28" s="641"/>
      <c r="AS28" s="641"/>
      <c r="AT28" s="642"/>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3">
      <c r="A29" s="41"/>
      <c r="B29" s="620"/>
      <c r="C29" s="620"/>
      <c r="D29" s="621"/>
      <c r="E29" s="661"/>
      <c r="F29" s="662"/>
      <c r="G29" s="662"/>
      <c r="H29" s="662"/>
      <c r="I29" s="663"/>
      <c r="J29" s="674"/>
      <c r="K29" s="675"/>
      <c r="L29" s="675"/>
      <c r="M29" s="675"/>
      <c r="N29" s="675"/>
      <c r="O29" s="689"/>
      <c r="P29" s="674"/>
      <c r="Q29" s="675"/>
      <c r="R29" s="675"/>
      <c r="S29" s="675"/>
      <c r="T29" s="675"/>
      <c r="U29" s="689"/>
      <c r="V29" s="674"/>
      <c r="W29" s="675"/>
      <c r="X29" s="675"/>
      <c r="Y29" s="675"/>
      <c r="Z29" s="675"/>
      <c r="AA29" s="689"/>
      <c r="AB29" s="672"/>
      <c r="AC29" s="668"/>
      <c r="AD29" s="668"/>
      <c r="AE29" s="668"/>
      <c r="AF29" s="668"/>
      <c r="AG29" s="669"/>
      <c r="AH29" s="680"/>
      <c r="AI29" s="681"/>
      <c r="AJ29" s="681"/>
      <c r="AK29" s="681"/>
      <c r="AL29" s="681"/>
      <c r="AM29" s="682"/>
      <c r="AN29" s="41"/>
      <c r="AO29" s="643"/>
      <c r="AP29" s="644"/>
      <c r="AQ29" s="644"/>
      <c r="AR29" s="644"/>
      <c r="AS29" s="644"/>
      <c r="AT29" s="645"/>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3">
      <c r="A30" s="41"/>
      <c r="B30" s="620"/>
      <c r="C30" s="620"/>
      <c r="D30" s="621"/>
      <c r="E30" s="661"/>
      <c r="F30" s="662"/>
      <c r="G30" s="662"/>
      <c r="H30" s="662"/>
      <c r="I30" s="663"/>
      <c r="J30" s="674" t="e">
        <f>IF(AND('Mapa final'!#REF!="Media",'Mapa final'!#REF!="Leve"),CONCATENATE("R",'Mapa final'!#REF!),"")</f>
        <v>#REF!</v>
      </c>
      <c r="K30" s="675"/>
      <c r="L30" s="675" t="e">
        <f>IF(AND('Mapa final'!#REF!="Media",'Mapa final'!#REF!="Leve"),CONCATENATE("R",'Mapa final'!#REF!),"")</f>
        <v>#REF!</v>
      </c>
      <c r="M30" s="675"/>
      <c r="N30" s="675" t="e">
        <f>IF(AND('Mapa final'!#REF!="Media",'Mapa final'!#REF!="Leve"),CONCATENATE("R",'Mapa final'!#REF!),"")</f>
        <v>#REF!</v>
      </c>
      <c r="O30" s="689"/>
      <c r="P30" s="674" t="e">
        <f>IF(AND('Mapa final'!#REF!="Media",'Mapa final'!#REF!="Menor"),CONCATENATE("R",'Mapa final'!#REF!),"")</f>
        <v>#REF!</v>
      </c>
      <c r="Q30" s="675"/>
      <c r="R30" s="675" t="e">
        <f>IF(AND('Mapa final'!#REF!="Media",'Mapa final'!#REF!="Menor"),CONCATENATE("R",'Mapa final'!#REF!),"")</f>
        <v>#REF!</v>
      </c>
      <c r="S30" s="675"/>
      <c r="T30" s="675" t="e">
        <f>IF(AND('Mapa final'!#REF!="Media",'Mapa final'!#REF!="Menor"),CONCATENATE("R",'Mapa final'!#REF!),"")</f>
        <v>#REF!</v>
      </c>
      <c r="U30" s="689"/>
      <c r="V30" s="674" t="e">
        <f>IF(AND('Mapa final'!#REF!="Media",'Mapa final'!#REF!="Moderado"),CONCATENATE("R",'Mapa final'!#REF!),"")</f>
        <v>#REF!</v>
      </c>
      <c r="W30" s="675"/>
      <c r="X30" s="675" t="e">
        <f>IF(AND('Mapa final'!#REF!="Media",'Mapa final'!#REF!="Moderado"),CONCATENATE("R",'Mapa final'!#REF!),"")</f>
        <v>#REF!</v>
      </c>
      <c r="Y30" s="675"/>
      <c r="Z30" s="675" t="e">
        <f>IF(AND('Mapa final'!#REF!="Media",'Mapa final'!#REF!="Moderado"),CONCATENATE("R",'Mapa final'!#REF!),"")</f>
        <v>#REF!</v>
      </c>
      <c r="AA30" s="689"/>
      <c r="AB30" s="672" t="e">
        <f>IF(AND('Mapa final'!#REF!="Media",'Mapa final'!#REF!="Mayor"),CONCATENATE("R",'Mapa final'!#REF!),"")</f>
        <v>#REF!</v>
      </c>
      <c r="AC30" s="668"/>
      <c r="AD30" s="668" t="e">
        <f>IF(AND('Mapa final'!#REF!="Media",'Mapa final'!#REF!="Mayor"),CONCATENATE("R",'Mapa final'!#REF!),"")</f>
        <v>#REF!</v>
      </c>
      <c r="AE30" s="668"/>
      <c r="AF30" s="668" t="e">
        <f>IF(AND('Mapa final'!#REF!="Media",'Mapa final'!#REF!="Mayor"),CONCATENATE("R",'Mapa final'!#REF!),"")</f>
        <v>#REF!</v>
      </c>
      <c r="AG30" s="669"/>
      <c r="AH30" s="680" t="e">
        <f>IF(AND('Mapa final'!#REF!="Media",'Mapa final'!#REF!="Catastrófico"),CONCATENATE("R",'Mapa final'!#REF!),"")</f>
        <v>#REF!</v>
      </c>
      <c r="AI30" s="681"/>
      <c r="AJ30" s="681" t="e">
        <f>IF(AND('Mapa final'!#REF!="Media",'Mapa final'!#REF!="Catastrófico"),CONCATENATE("R",'Mapa final'!#REF!),"")</f>
        <v>#REF!</v>
      </c>
      <c r="AK30" s="681"/>
      <c r="AL30" s="681" t="e">
        <f>IF(AND('Mapa final'!#REF!="Media",'Mapa final'!#REF!="Catastrófico"),CONCATENATE("R",'Mapa final'!#REF!),"")</f>
        <v>#REF!</v>
      </c>
      <c r="AM30" s="682"/>
      <c r="AN30" s="41"/>
      <c r="AO30" s="643"/>
      <c r="AP30" s="644"/>
      <c r="AQ30" s="644"/>
      <c r="AR30" s="644"/>
      <c r="AS30" s="644"/>
      <c r="AT30" s="645"/>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3">
      <c r="A31" s="41"/>
      <c r="B31" s="620"/>
      <c r="C31" s="620"/>
      <c r="D31" s="621"/>
      <c r="E31" s="661"/>
      <c r="F31" s="662"/>
      <c r="G31" s="662"/>
      <c r="H31" s="662"/>
      <c r="I31" s="663"/>
      <c r="J31" s="674"/>
      <c r="K31" s="675"/>
      <c r="L31" s="675"/>
      <c r="M31" s="675"/>
      <c r="N31" s="675"/>
      <c r="O31" s="689"/>
      <c r="P31" s="674"/>
      <c r="Q31" s="675"/>
      <c r="R31" s="675"/>
      <c r="S31" s="675"/>
      <c r="T31" s="675"/>
      <c r="U31" s="689"/>
      <c r="V31" s="674"/>
      <c r="W31" s="675"/>
      <c r="X31" s="675"/>
      <c r="Y31" s="675"/>
      <c r="Z31" s="675"/>
      <c r="AA31" s="689"/>
      <c r="AB31" s="672"/>
      <c r="AC31" s="668"/>
      <c r="AD31" s="668"/>
      <c r="AE31" s="668"/>
      <c r="AF31" s="668"/>
      <c r="AG31" s="669"/>
      <c r="AH31" s="680"/>
      <c r="AI31" s="681"/>
      <c r="AJ31" s="681"/>
      <c r="AK31" s="681"/>
      <c r="AL31" s="681"/>
      <c r="AM31" s="682"/>
      <c r="AN31" s="41"/>
      <c r="AO31" s="643"/>
      <c r="AP31" s="644"/>
      <c r="AQ31" s="644"/>
      <c r="AR31" s="644"/>
      <c r="AS31" s="644"/>
      <c r="AT31" s="645"/>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3">
      <c r="A32" s="41"/>
      <c r="B32" s="620"/>
      <c r="C32" s="620"/>
      <c r="D32" s="621"/>
      <c r="E32" s="661"/>
      <c r="F32" s="662"/>
      <c r="G32" s="662"/>
      <c r="H32" s="662"/>
      <c r="I32" s="663"/>
      <c r="J32" s="674" t="e">
        <f>IF(AND('Mapa final'!#REF!="Media",'Mapa final'!#REF!="Leve"),CONCATENATE("R",'Mapa final'!#REF!),"")</f>
        <v>#REF!</v>
      </c>
      <c r="K32" s="675"/>
      <c r="L32" s="675" t="e">
        <f>IF(AND('Mapa final'!#REF!="Media",'Mapa final'!#REF!="Leve"),CONCATENATE("R",'Mapa final'!#REF!),"")</f>
        <v>#REF!</v>
      </c>
      <c r="M32" s="675"/>
      <c r="N32" s="675" t="e">
        <f>IF(AND('Mapa final'!#REF!="Media",'Mapa final'!#REF!="Leve"),CONCATENATE("R",'Mapa final'!#REF!),"")</f>
        <v>#REF!</v>
      </c>
      <c r="O32" s="689"/>
      <c r="P32" s="674" t="e">
        <f>IF(AND('Mapa final'!#REF!="Media",'Mapa final'!#REF!="Menor"),CONCATENATE("R",'Mapa final'!#REF!),"")</f>
        <v>#REF!</v>
      </c>
      <c r="Q32" s="675"/>
      <c r="R32" s="675" t="e">
        <f>IF(AND('Mapa final'!#REF!="Media",'Mapa final'!#REF!="Menor"),CONCATENATE("R",'Mapa final'!#REF!),"")</f>
        <v>#REF!</v>
      </c>
      <c r="S32" s="675"/>
      <c r="T32" s="675" t="e">
        <f>IF(AND('Mapa final'!#REF!="Media",'Mapa final'!#REF!="Menor"),CONCATENATE("R",'Mapa final'!#REF!),"")</f>
        <v>#REF!</v>
      </c>
      <c r="U32" s="689"/>
      <c r="V32" s="674" t="e">
        <f>IF(AND('Mapa final'!#REF!="Media",'Mapa final'!#REF!="Moderado"),CONCATENATE("R",'Mapa final'!#REF!),"")</f>
        <v>#REF!</v>
      </c>
      <c r="W32" s="675"/>
      <c r="X32" s="675" t="e">
        <f>IF(AND('Mapa final'!#REF!="Media",'Mapa final'!#REF!="Moderado"),CONCATENATE("R",'Mapa final'!#REF!),"")</f>
        <v>#REF!</v>
      </c>
      <c r="Y32" s="675"/>
      <c r="Z32" s="675" t="e">
        <f>IF(AND('Mapa final'!#REF!="Media",'Mapa final'!#REF!="Moderado"),CONCATENATE("R",'Mapa final'!#REF!),"")</f>
        <v>#REF!</v>
      </c>
      <c r="AA32" s="689"/>
      <c r="AB32" s="672" t="e">
        <f>IF(AND('Mapa final'!#REF!="Media",'Mapa final'!#REF!="Mayor"),CONCATENATE("R",'Mapa final'!#REF!),"")</f>
        <v>#REF!</v>
      </c>
      <c r="AC32" s="668"/>
      <c r="AD32" s="668" t="e">
        <f>IF(AND('Mapa final'!#REF!="Media",'Mapa final'!#REF!="Mayor"),CONCATENATE("R",'Mapa final'!#REF!),"")</f>
        <v>#REF!</v>
      </c>
      <c r="AE32" s="668"/>
      <c r="AF32" s="668" t="e">
        <f>IF(AND('Mapa final'!#REF!="Media",'Mapa final'!#REF!="Mayor"),CONCATENATE("R",'Mapa final'!#REF!),"")</f>
        <v>#REF!</v>
      </c>
      <c r="AG32" s="669"/>
      <c r="AH32" s="680" t="e">
        <f>IF(AND('Mapa final'!#REF!="Media",'Mapa final'!#REF!="Catastrófico"),CONCATENATE("R",'Mapa final'!#REF!),"")</f>
        <v>#REF!</v>
      </c>
      <c r="AI32" s="681"/>
      <c r="AJ32" s="681" t="e">
        <f>IF(AND('Mapa final'!#REF!="Media",'Mapa final'!#REF!="Catastrófico"),CONCATENATE("R",'Mapa final'!#REF!),"")</f>
        <v>#REF!</v>
      </c>
      <c r="AK32" s="681"/>
      <c r="AL32" s="681" t="e">
        <f>IF(AND('Mapa final'!#REF!="Media",'Mapa final'!#REF!="Catastrófico"),CONCATENATE("R",'Mapa final'!#REF!),"")</f>
        <v>#REF!</v>
      </c>
      <c r="AM32" s="682"/>
      <c r="AN32" s="41"/>
      <c r="AO32" s="643"/>
      <c r="AP32" s="644"/>
      <c r="AQ32" s="644"/>
      <c r="AR32" s="644"/>
      <c r="AS32" s="644"/>
      <c r="AT32" s="645"/>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3">
      <c r="A33" s="41"/>
      <c r="B33" s="620"/>
      <c r="C33" s="620"/>
      <c r="D33" s="621"/>
      <c r="E33" s="661"/>
      <c r="F33" s="662"/>
      <c r="G33" s="662"/>
      <c r="H33" s="662"/>
      <c r="I33" s="663"/>
      <c r="J33" s="674"/>
      <c r="K33" s="675"/>
      <c r="L33" s="675"/>
      <c r="M33" s="675"/>
      <c r="N33" s="675"/>
      <c r="O33" s="689"/>
      <c r="P33" s="674"/>
      <c r="Q33" s="675"/>
      <c r="R33" s="675"/>
      <c r="S33" s="675"/>
      <c r="T33" s="675"/>
      <c r="U33" s="689"/>
      <c r="V33" s="674"/>
      <c r="W33" s="675"/>
      <c r="X33" s="675"/>
      <c r="Y33" s="675"/>
      <c r="Z33" s="675"/>
      <c r="AA33" s="689"/>
      <c r="AB33" s="672"/>
      <c r="AC33" s="668"/>
      <c r="AD33" s="668"/>
      <c r="AE33" s="668"/>
      <c r="AF33" s="668"/>
      <c r="AG33" s="669"/>
      <c r="AH33" s="680"/>
      <c r="AI33" s="681"/>
      <c r="AJ33" s="681"/>
      <c r="AK33" s="681"/>
      <c r="AL33" s="681"/>
      <c r="AM33" s="682"/>
      <c r="AN33" s="41"/>
      <c r="AO33" s="643"/>
      <c r="AP33" s="644"/>
      <c r="AQ33" s="644"/>
      <c r="AR33" s="644"/>
      <c r="AS33" s="644"/>
      <c r="AT33" s="645"/>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3">
      <c r="A34" s="41"/>
      <c r="B34" s="620"/>
      <c r="C34" s="620"/>
      <c r="D34" s="621"/>
      <c r="E34" s="661"/>
      <c r="F34" s="662"/>
      <c r="G34" s="662"/>
      <c r="H34" s="662"/>
      <c r="I34" s="663"/>
      <c r="J34" s="674" t="e">
        <f>IF(AND('Mapa final'!#REF!="Media",'Mapa final'!#REF!="Leve"),CONCATENATE("R",'Mapa final'!#REF!),"")</f>
        <v>#REF!</v>
      </c>
      <c r="K34" s="675"/>
      <c r="L34" s="675" t="e">
        <f>IF(AND('Mapa final'!#REF!="Media",'Mapa final'!#REF!="Leve"),CONCATENATE("R",'Mapa final'!#REF!),"")</f>
        <v>#REF!</v>
      </c>
      <c r="M34" s="675"/>
      <c r="N34" s="675" t="e">
        <f>IF(AND('Mapa final'!#REF!="Media",'Mapa final'!#REF!="Leve"),CONCATENATE("R",'Mapa final'!#REF!),"")</f>
        <v>#REF!</v>
      </c>
      <c r="O34" s="689"/>
      <c r="P34" s="674" t="e">
        <f>IF(AND('Mapa final'!#REF!="Media",'Mapa final'!#REF!="Menor"),CONCATENATE("R",'Mapa final'!#REF!),"")</f>
        <v>#REF!</v>
      </c>
      <c r="Q34" s="675"/>
      <c r="R34" s="675" t="e">
        <f>IF(AND('Mapa final'!#REF!="Media",'Mapa final'!#REF!="Menor"),CONCATENATE("R",'Mapa final'!#REF!),"")</f>
        <v>#REF!</v>
      </c>
      <c r="S34" s="675"/>
      <c r="T34" s="675" t="e">
        <f>IF(AND('Mapa final'!#REF!="Media",'Mapa final'!#REF!="Menor"),CONCATENATE("R",'Mapa final'!#REF!),"")</f>
        <v>#REF!</v>
      </c>
      <c r="U34" s="689"/>
      <c r="V34" s="674" t="e">
        <f>IF(AND('Mapa final'!#REF!="Media",'Mapa final'!#REF!="Moderado"),CONCATENATE("R",'Mapa final'!#REF!),"")</f>
        <v>#REF!</v>
      </c>
      <c r="W34" s="675"/>
      <c r="X34" s="675" t="e">
        <f>IF(AND('Mapa final'!#REF!="Media",'Mapa final'!#REF!="Moderado"),CONCATENATE("R",'Mapa final'!#REF!),"")</f>
        <v>#REF!</v>
      </c>
      <c r="Y34" s="675"/>
      <c r="Z34" s="675" t="e">
        <f>IF(AND('Mapa final'!#REF!="Media",'Mapa final'!#REF!="Moderado"),CONCATENATE("R",'Mapa final'!#REF!),"")</f>
        <v>#REF!</v>
      </c>
      <c r="AA34" s="689"/>
      <c r="AB34" s="672" t="e">
        <f>IF(AND('Mapa final'!#REF!="Media",'Mapa final'!#REF!="Mayor"),CONCATENATE("R",'Mapa final'!#REF!),"")</f>
        <v>#REF!</v>
      </c>
      <c r="AC34" s="668"/>
      <c r="AD34" s="668" t="e">
        <f>IF(AND('Mapa final'!#REF!="Media",'Mapa final'!#REF!="Mayor"),CONCATENATE("R",'Mapa final'!#REF!),"")</f>
        <v>#REF!</v>
      </c>
      <c r="AE34" s="668"/>
      <c r="AF34" s="668" t="e">
        <f>IF(AND('Mapa final'!#REF!="Media",'Mapa final'!#REF!="Mayor"),CONCATENATE("R",'Mapa final'!#REF!),"")</f>
        <v>#REF!</v>
      </c>
      <c r="AG34" s="669"/>
      <c r="AH34" s="680" t="e">
        <f>IF(AND('Mapa final'!#REF!="Media",'Mapa final'!#REF!="Catastrófico"),CONCATENATE("R",'Mapa final'!#REF!),"")</f>
        <v>#REF!</v>
      </c>
      <c r="AI34" s="681"/>
      <c r="AJ34" s="681" t="e">
        <f>IF(AND('Mapa final'!#REF!="Media",'Mapa final'!#REF!="Catastrófico"),CONCATENATE("R",'Mapa final'!#REF!),"")</f>
        <v>#REF!</v>
      </c>
      <c r="AK34" s="681"/>
      <c r="AL34" s="681" t="e">
        <f>IF(AND('Mapa final'!#REF!="Media",'Mapa final'!#REF!="Catastrófico"),CONCATENATE("R",'Mapa final'!#REF!),"")</f>
        <v>#REF!</v>
      </c>
      <c r="AM34" s="682"/>
      <c r="AN34" s="41"/>
      <c r="AO34" s="643"/>
      <c r="AP34" s="644"/>
      <c r="AQ34" s="644"/>
      <c r="AR34" s="644"/>
      <c r="AS34" s="644"/>
      <c r="AT34" s="645"/>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5" thickBot="1" x14ac:dyDescent="0.35">
      <c r="A35" s="41"/>
      <c r="B35" s="620"/>
      <c r="C35" s="620"/>
      <c r="D35" s="621"/>
      <c r="E35" s="664"/>
      <c r="F35" s="665"/>
      <c r="G35" s="665"/>
      <c r="H35" s="665"/>
      <c r="I35" s="666"/>
      <c r="J35" s="674"/>
      <c r="K35" s="675"/>
      <c r="L35" s="675"/>
      <c r="M35" s="675"/>
      <c r="N35" s="675"/>
      <c r="O35" s="689"/>
      <c r="P35" s="690"/>
      <c r="Q35" s="691"/>
      <c r="R35" s="691"/>
      <c r="S35" s="691"/>
      <c r="T35" s="691"/>
      <c r="U35" s="692"/>
      <c r="V35" s="690"/>
      <c r="W35" s="691"/>
      <c r="X35" s="691"/>
      <c r="Y35" s="691"/>
      <c r="Z35" s="691"/>
      <c r="AA35" s="692"/>
      <c r="AB35" s="677"/>
      <c r="AC35" s="678"/>
      <c r="AD35" s="678"/>
      <c r="AE35" s="678"/>
      <c r="AF35" s="678"/>
      <c r="AG35" s="679"/>
      <c r="AH35" s="683"/>
      <c r="AI35" s="684"/>
      <c r="AJ35" s="684"/>
      <c r="AK35" s="684"/>
      <c r="AL35" s="684"/>
      <c r="AM35" s="685"/>
      <c r="AN35" s="41"/>
      <c r="AO35" s="646"/>
      <c r="AP35" s="647"/>
      <c r="AQ35" s="647"/>
      <c r="AR35" s="647"/>
      <c r="AS35" s="647"/>
      <c r="AT35" s="648"/>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3">
      <c r="A36" s="41"/>
      <c r="B36" s="620"/>
      <c r="C36" s="620"/>
      <c r="D36" s="621"/>
      <c r="E36" s="658" t="s">
        <v>289</v>
      </c>
      <c r="F36" s="659"/>
      <c r="G36" s="659"/>
      <c r="H36" s="659"/>
      <c r="I36" s="659"/>
      <c r="J36" s="702" t="str">
        <f>IF(AND('Mapa final'!$J$14="Baja",'Mapa final'!$N$14="Leve"),CONCATENATE("R",'Mapa final'!$A$14),"")</f>
        <v/>
      </c>
      <c r="K36" s="703"/>
      <c r="L36" s="703" t="e">
        <f>IF(AND('Mapa final'!#REF!="Baja",'Mapa final'!#REF!="Leve"),CONCATENATE("R",'Mapa final'!#REF!),"")</f>
        <v>#REF!</v>
      </c>
      <c r="M36" s="703"/>
      <c r="N36" s="703" t="e">
        <f>IF(AND('Mapa final'!#REF!="Baja",'Mapa final'!#REF!="Leve"),CONCATENATE("R",'Mapa final'!#REF!),"")</f>
        <v>#REF!</v>
      </c>
      <c r="O36" s="704"/>
      <c r="P36" s="694" t="str">
        <f>IF(AND('Mapa final'!$J$14="Baja",'Mapa final'!$N$14="Menor"),CONCATENATE("R",'Mapa final'!$A$14),"")</f>
        <v/>
      </c>
      <c r="Q36" s="694"/>
      <c r="R36" s="694" t="e">
        <f>IF(AND('Mapa final'!#REF!="Baja",'Mapa final'!#REF!="Menor"),CONCATENATE("R",'Mapa final'!#REF!),"")</f>
        <v>#REF!</v>
      </c>
      <c r="S36" s="694"/>
      <c r="T36" s="694" t="e">
        <f>IF(AND('Mapa final'!#REF!="Baja",'Mapa final'!#REF!="Menor"),CONCATENATE("R",'Mapa final'!#REF!),"")</f>
        <v>#REF!</v>
      </c>
      <c r="U36" s="695"/>
      <c r="V36" s="693" t="str">
        <f>IF(AND('Mapa final'!$J$14="Baja",'Mapa final'!$N$14="Moderado"),CONCATENATE("R",'Mapa final'!$A$14),"")</f>
        <v/>
      </c>
      <c r="W36" s="694"/>
      <c r="X36" s="694" t="e">
        <f>IF(AND('Mapa final'!#REF!="Baja",'Mapa final'!#REF!="Moderado"),CONCATENATE("R",'Mapa final'!#REF!),"")</f>
        <v>#REF!</v>
      </c>
      <c r="Y36" s="694"/>
      <c r="Z36" s="694" t="e">
        <f>IF(AND('Mapa final'!#REF!="Baja",'Mapa final'!#REF!="Moderado"),CONCATENATE("R",'Mapa final'!#REF!),"")</f>
        <v>#REF!</v>
      </c>
      <c r="AA36" s="695"/>
      <c r="AB36" s="670" t="str">
        <f>IF(AND('Mapa final'!$J$14="Baja",'Mapa final'!$N$14="Mayor"),CONCATENATE("R",'Mapa final'!$A$14),"")</f>
        <v/>
      </c>
      <c r="AC36" s="671"/>
      <c r="AD36" s="671" t="e">
        <f>IF(AND('Mapa final'!#REF!="Baja",'Mapa final'!#REF!="Mayor"),CONCATENATE("R",'Mapa final'!#REF!),"")</f>
        <v>#REF!</v>
      </c>
      <c r="AE36" s="671"/>
      <c r="AF36" s="671" t="e">
        <f>IF(AND('Mapa final'!#REF!="Baja",'Mapa final'!#REF!="Mayor"),CONCATENATE("R",'Mapa final'!#REF!),"")</f>
        <v>#REF!</v>
      </c>
      <c r="AG36" s="673"/>
      <c r="AH36" s="686" t="str">
        <f>IF(AND('Mapa final'!$J$14="Baja",'Mapa final'!$N$14="Catastrófico"),CONCATENATE("R",'Mapa final'!$A$14),"")</f>
        <v/>
      </c>
      <c r="AI36" s="687"/>
      <c r="AJ36" s="687" t="e">
        <f>IF(AND('Mapa final'!#REF!="Baja",'Mapa final'!#REF!="Catastrófico"),CONCATENATE("R",'Mapa final'!#REF!),"")</f>
        <v>#REF!</v>
      </c>
      <c r="AK36" s="687"/>
      <c r="AL36" s="687" t="e">
        <f>IF(AND('Mapa final'!#REF!="Baja",'Mapa final'!#REF!="Catastrófico"),CONCATENATE("R",'Mapa final'!#REF!),"")</f>
        <v>#REF!</v>
      </c>
      <c r="AM36" s="688"/>
      <c r="AN36" s="41"/>
      <c r="AO36" s="649" t="s">
        <v>290</v>
      </c>
      <c r="AP36" s="650"/>
      <c r="AQ36" s="650"/>
      <c r="AR36" s="650"/>
      <c r="AS36" s="650"/>
      <c r="AT36" s="65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3">
      <c r="A37" s="41"/>
      <c r="B37" s="620"/>
      <c r="C37" s="620"/>
      <c r="D37" s="621"/>
      <c r="E37" s="661"/>
      <c r="F37" s="662"/>
      <c r="G37" s="662"/>
      <c r="H37" s="662"/>
      <c r="I37" s="662"/>
      <c r="J37" s="698"/>
      <c r="K37" s="696"/>
      <c r="L37" s="696"/>
      <c r="M37" s="696"/>
      <c r="N37" s="696"/>
      <c r="O37" s="697"/>
      <c r="P37" s="675"/>
      <c r="Q37" s="675"/>
      <c r="R37" s="675"/>
      <c r="S37" s="675"/>
      <c r="T37" s="675"/>
      <c r="U37" s="689"/>
      <c r="V37" s="674"/>
      <c r="W37" s="675"/>
      <c r="X37" s="675"/>
      <c r="Y37" s="675"/>
      <c r="Z37" s="675"/>
      <c r="AA37" s="689"/>
      <c r="AB37" s="672"/>
      <c r="AC37" s="668"/>
      <c r="AD37" s="668"/>
      <c r="AE37" s="668"/>
      <c r="AF37" s="668"/>
      <c r="AG37" s="669"/>
      <c r="AH37" s="680"/>
      <c r="AI37" s="681"/>
      <c r="AJ37" s="681"/>
      <c r="AK37" s="681"/>
      <c r="AL37" s="681"/>
      <c r="AM37" s="682"/>
      <c r="AN37" s="41"/>
      <c r="AO37" s="652"/>
      <c r="AP37" s="653"/>
      <c r="AQ37" s="653"/>
      <c r="AR37" s="653"/>
      <c r="AS37" s="653"/>
      <c r="AT37" s="654"/>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3">
      <c r="A38" s="41"/>
      <c r="B38" s="620"/>
      <c r="C38" s="620"/>
      <c r="D38" s="621"/>
      <c r="E38" s="661"/>
      <c r="F38" s="662"/>
      <c r="G38" s="662"/>
      <c r="H38" s="662"/>
      <c r="I38" s="662"/>
      <c r="J38" s="698" t="e">
        <f>IF(AND('Mapa final'!#REF!="Baja",'Mapa final'!#REF!="Leve"),CONCATENATE("R",'Mapa final'!#REF!),"")</f>
        <v>#REF!</v>
      </c>
      <c r="K38" s="696"/>
      <c r="L38" s="696" t="e">
        <f>IF(AND('Mapa final'!#REF!="Baja",'Mapa final'!#REF!="Leve"),CONCATENATE("R",'Mapa final'!#REF!),"")</f>
        <v>#REF!</v>
      </c>
      <c r="M38" s="696"/>
      <c r="N38" s="696" t="e">
        <f>IF(AND('Mapa final'!#REF!="Baja",'Mapa final'!#REF!="Leve"),CONCATENATE("R",'Mapa final'!#REF!),"")</f>
        <v>#REF!</v>
      </c>
      <c r="O38" s="697"/>
      <c r="P38" s="675" t="e">
        <f>IF(AND('Mapa final'!#REF!="Baja",'Mapa final'!#REF!="Menor"),CONCATENATE("R",'Mapa final'!#REF!),"")</f>
        <v>#REF!</v>
      </c>
      <c r="Q38" s="675"/>
      <c r="R38" s="675" t="e">
        <f>IF(AND('Mapa final'!#REF!="Baja",'Mapa final'!#REF!="Menor"),CONCATENATE("R",'Mapa final'!#REF!),"")</f>
        <v>#REF!</v>
      </c>
      <c r="S38" s="675"/>
      <c r="T38" s="675" t="e">
        <f>IF(AND('Mapa final'!#REF!="Baja",'Mapa final'!#REF!="Menor"),CONCATENATE("R",'Mapa final'!#REF!),"")</f>
        <v>#REF!</v>
      </c>
      <c r="U38" s="689"/>
      <c r="V38" s="674" t="e">
        <f>IF(AND('Mapa final'!#REF!="Baja",'Mapa final'!#REF!="Moderado"),CONCATENATE("R",'Mapa final'!#REF!),"")</f>
        <v>#REF!</v>
      </c>
      <c r="W38" s="675"/>
      <c r="X38" s="675" t="e">
        <f>IF(AND('Mapa final'!#REF!="Baja",'Mapa final'!#REF!="Moderado"),CONCATENATE("R",'Mapa final'!#REF!),"")</f>
        <v>#REF!</v>
      </c>
      <c r="Y38" s="675"/>
      <c r="Z38" s="675" t="e">
        <f>IF(AND('Mapa final'!#REF!="Baja",'Mapa final'!#REF!="Moderado"),CONCATENATE("R",'Mapa final'!#REF!),"")</f>
        <v>#REF!</v>
      </c>
      <c r="AA38" s="689"/>
      <c r="AB38" s="672" t="e">
        <f>IF(AND('Mapa final'!#REF!="Baja",'Mapa final'!#REF!="Mayor"),CONCATENATE("R",'Mapa final'!#REF!),"")</f>
        <v>#REF!</v>
      </c>
      <c r="AC38" s="668"/>
      <c r="AD38" s="668" t="e">
        <f>IF(AND('Mapa final'!#REF!="Baja",'Mapa final'!#REF!="Mayor"),CONCATENATE("R",'Mapa final'!#REF!),"")</f>
        <v>#REF!</v>
      </c>
      <c r="AE38" s="668"/>
      <c r="AF38" s="668" t="e">
        <f>IF(AND('Mapa final'!#REF!="Baja",'Mapa final'!#REF!="Mayor"),CONCATENATE("R",'Mapa final'!#REF!),"")</f>
        <v>#REF!</v>
      </c>
      <c r="AG38" s="669"/>
      <c r="AH38" s="680" t="e">
        <f>IF(AND('Mapa final'!#REF!="Baja",'Mapa final'!#REF!="Catastrófico"),CONCATENATE("R",'Mapa final'!#REF!),"")</f>
        <v>#REF!</v>
      </c>
      <c r="AI38" s="681"/>
      <c r="AJ38" s="681" t="e">
        <f>IF(AND('Mapa final'!#REF!="Baja",'Mapa final'!#REF!="Catastrófico"),CONCATENATE("R",'Mapa final'!#REF!),"")</f>
        <v>#REF!</v>
      </c>
      <c r="AK38" s="681"/>
      <c r="AL38" s="681" t="e">
        <f>IF(AND('Mapa final'!#REF!="Baja",'Mapa final'!#REF!="Catastrófico"),CONCATENATE("R",'Mapa final'!#REF!),"")</f>
        <v>#REF!</v>
      </c>
      <c r="AM38" s="682"/>
      <c r="AN38" s="41"/>
      <c r="AO38" s="652"/>
      <c r="AP38" s="653"/>
      <c r="AQ38" s="653"/>
      <c r="AR38" s="653"/>
      <c r="AS38" s="653"/>
      <c r="AT38" s="654"/>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3">
      <c r="A39" s="41"/>
      <c r="B39" s="620"/>
      <c r="C39" s="620"/>
      <c r="D39" s="621"/>
      <c r="E39" s="661"/>
      <c r="F39" s="662"/>
      <c r="G39" s="662"/>
      <c r="H39" s="662"/>
      <c r="I39" s="662"/>
      <c r="J39" s="698"/>
      <c r="K39" s="696"/>
      <c r="L39" s="696"/>
      <c r="M39" s="696"/>
      <c r="N39" s="696"/>
      <c r="O39" s="697"/>
      <c r="P39" s="675"/>
      <c r="Q39" s="675"/>
      <c r="R39" s="675"/>
      <c r="S39" s="675"/>
      <c r="T39" s="675"/>
      <c r="U39" s="689"/>
      <c r="V39" s="674"/>
      <c r="W39" s="675"/>
      <c r="X39" s="675"/>
      <c r="Y39" s="675"/>
      <c r="Z39" s="675"/>
      <c r="AA39" s="689"/>
      <c r="AB39" s="672"/>
      <c r="AC39" s="668"/>
      <c r="AD39" s="668"/>
      <c r="AE39" s="668"/>
      <c r="AF39" s="668"/>
      <c r="AG39" s="669"/>
      <c r="AH39" s="680"/>
      <c r="AI39" s="681"/>
      <c r="AJ39" s="681"/>
      <c r="AK39" s="681"/>
      <c r="AL39" s="681"/>
      <c r="AM39" s="682"/>
      <c r="AN39" s="41"/>
      <c r="AO39" s="652"/>
      <c r="AP39" s="653"/>
      <c r="AQ39" s="653"/>
      <c r="AR39" s="653"/>
      <c r="AS39" s="653"/>
      <c r="AT39" s="654"/>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3">
      <c r="A40" s="41"/>
      <c r="B40" s="620"/>
      <c r="C40" s="620"/>
      <c r="D40" s="621"/>
      <c r="E40" s="661"/>
      <c r="F40" s="662"/>
      <c r="G40" s="662"/>
      <c r="H40" s="662"/>
      <c r="I40" s="662"/>
      <c r="J40" s="698" t="e">
        <f>IF(AND('Mapa final'!#REF!="Baja",'Mapa final'!#REF!="Leve"),CONCATENATE("R",'Mapa final'!#REF!),"")</f>
        <v>#REF!</v>
      </c>
      <c r="K40" s="696"/>
      <c r="L40" s="696" t="e">
        <f>IF(AND('Mapa final'!#REF!="Baja",'Mapa final'!#REF!="Leve"),CONCATENATE("R",'Mapa final'!#REF!),"")</f>
        <v>#REF!</v>
      </c>
      <c r="M40" s="696"/>
      <c r="N40" s="696" t="e">
        <f>IF(AND('Mapa final'!#REF!="Baja",'Mapa final'!#REF!="Leve"),CONCATENATE("R",'Mapa final'!#REF!),"")</f>
        <v>#REF!</v>
      </c>
      <c r="O40" s="697"/>
      <c r="P40" s="675" t="e">
        <f>IF(AND('Mapa final'!#REF!="Baja",'Mapa final'!#REF!="Menor"),CONCATENATE("R",'Mapa final'!#REF!),"")</f>
        <v>#REF!</v>
      </c>
      <c r="Q40" s="675"/>
      <c r="R40" s="675" t="e">
        <f>IF(AND('Mapa final'!#REF!="Baja",'Mapa final'!#REF!="Menor"),CONCATENATE("R",'Mapa final'!#REF!),"")</f>
        <v>#REF!</v>
      </c>
      <c r="S40" s="675"/>
      <c r="T40" s="675" t="e">
        <f>IF(AND('Mapa final'!#REF!="Baja",'Mapa final'!#REF!="Menor"),CONCATENATE("R",'Mapa final'!#REF!),"")</f>
        <v>#REF!</v>
      </c>
      <c r="U40" s="689"/>
      <c r="V40" s="674" t="e">
        <f>IF(AND('Mapa final'!#REF!="Baja",'Mapa final'!#REF!="Moderado"),CONCATENATE("R",'Mapa final'!#REF!),"")</f>
        <v>#REF!</v>
      </c>
      <c r="W40" s="675"/>
      <c r="X40" s="675" t="e">
        <f>IF(AND('Mapa final'!#REF!="Baja",'Mapa final'!#REF!="Moderado"),CONCATENATE("R",'Mapa final'!#REF!),"")</f>
        <v>#REF!</v>
      </c>
      <c r="Y40" s="675"/>
      <c r="Z40" s="675" t="e">
        <f>IF(AND('Mapa final'!#REF!="Baja",'Mapa final'!#REF!="Moderado"),CONCATENATE("R",'Mapa final'!#REF!),"")</f>
        <v>#REF!</v>
      </c>
      <c r="AA40" s="689"/>
      <c r="AB40" s="672" t="e">
        <f>IF(AND('Mapa final'!#REF!="Baja",'Mapa final'!#REF!="Mayor"),CONCATENATE("R",'Mapa final'!#REF!),"")</f>
        <v>#REF!</v>
      </c>
      <c r="AC40" s="668"/>
      <c r="AD40" s="668" t="e">
        <f>IF(AND('Mapa final'!#REF!="Baja",'Mapa final'!#REF!="Mayor"),CONCATENATE("R",'Mapa final'!#REF!),"")</f>
        <v>#REF!</v>
      </c>
      <c r="AE40" s="668"/>
      <c r="AF40" s="668" t="e">
        <f>IF(AND('Mapa final'!#REF!="Baja",'Mapa final'!#REF!="Mayor"),CONCATENATE("R",'Mapa final'!#REF!),"")</f>
        <v>#REF!</v>
      </c>
      <c r="AG40" s="669"/>
      <c r="AH40" s="680" t="e">
        <f>IF(AND('Mapa final'!#REF!="Baja",'Mapa final'!#REF!="Catastrófico"),CONCATENATE("R",'Mapa final'!#REF!),"")</f>
        <v>#REF!</v>
      </c>
      <c r="AI40" s="681"/>
      <c r="AJ40" s="681" t="e">
        <f>IF(AND('Mapa final'!#REF!="Baja",'Mapa final'!#REF!="Catastrófico"),CONCATENATE("R",'Mapa final'!#REF!),"")</f>
        <v>#REF!</v>
      </c>
      <c r="AK40" s="681"/>
      <c r="AL40" s="681" t="e">
        <f>IF(AND('Mapa final'!#REF!="Baja",'Mapa final'!#REF!="Catastrófico"),CONCATENATE("R",'Mapa final'!#REF!),"")</f>
        <v>#REF!</v>
      </c>
      <c r="AM40" s="682"/>
      <c r="AN40" s="41"/>
      <c r="AO40" s="652"/>
      <c r="AP40" s="653"/>
      <c r="AQ40" s="653"/>
      <c r="AR40" s="653"/>
      <c r="AS40" s="653"/>
      <c r="AT40" s="654"/>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3">
      <c r="A41" s="41"/>
      <c r="B41" s="620"/>
      <c r="C41" s="620"/>
      <c r="D41" s="621"/>
      <c r="E41" s="661"/>
      <c r="F41" s="662"/>
      <c r="G41" s="662"/>
      <c r="H41" s="662"/>
      <c r="I41" s="662"/>
      <c r="J41" s="698"/>
      <c r="K41" s="696"/>
      <c r="L41" s="696"/>
      <c r="M41" s="696"/>
      <c r="N41" s="696"/>
      <c r="O41" s="697"/>
      <c r="P41" s="675"/>
      <c r="Q41" s="675"/>
      <c r="R41" s="675"/>
      <c r="S41" s="675"/>
      <c r="T41" s="675"/>
      <c r="U41" s="689"/>
      <c r="V41" s="674"/>
      <c r="W41" s="675"/>
      <c r="X41" s="675"/>
      <c r="Y41" s="675"/>
      <c r="Z41" s="675"/>
      <c r="AA41" s="689"/>
      <c r="AB41" s="672"/>
      <c r="AC41" s="668"/>
      <c r="AD41" s="668"/>
      <c r="AE41" s="668"/>
      <c r="AF41" s="668"/>
      <c r="AG41" s="669"/>
      <c r="AH41" s="680"/>
      <c r="AI41" s="681"/>
      <c r="AJ41" s="681"/>
      <c r="AK41" s="681"/>
      <c r="AL41" s="681"/>
      <c r="AM41" s="682"/>
      <c r="AN41" s="41"/>
      <c r="AO41" s="652"/>
      <c r="AP41" s="653"/>
      <c r="AQ41" s="653"/>
      <c r="AR41" s="653"/>
      <c r="AS41" s="653"/>
      <c r="AT41" s="654"/>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3">
      <c r="A42" s="41"/>
      <c r="B42" s="620"/>
      <c r="C42" s="620"/>
      <c r="D42" s="621"/>
      <c r="E42" s="661"/>
      <c r="F42" s="662"/>
      <c r="G42" s="662"/>
      <c r="H42" s="662"/>
      <c r="I42" s="662"/>
      <c r="J42" s="698" t="e">
        <f>IF(AND('Mapa final'!#REF!="Baja",'Mapa final'!#REF!="Leve"),CONCATENATE("R",'Mapa final'!#REF!),"")</f>
        <v>#REF!</v>
      </c>
      <c r="K42" s="696"/>
      <c r="L42" s="696" t="e">
        <f>IF(AND('Mapa final'!#REF!="Baja",'Mapa final'!#REF!="Leve"),CONCATENATE("R",'Mapa final'!#REF!),"")</f>
        <v>#REF!</v>
      </c>
      <c r="M42" s="696"/>
      <c r="N42" s="696" t="e">
        <f>IF(AND('Mapa final'!#REF!="Baja",'Mapa final'!#REF!="Leve"),CONCATENATE("R",'Mapa final'!#REF!),"")</f>
        <v>#REF!</v>
      </c>
      <c r="O42" s="697"/>
      <c r="P42" s="675" t="e">
        <f>IF(AND('Mapa final'!#REF!="Baja",'Mapa final'!#REF!="Menor"),CONCATENATE("R",'Mapa final'!#REF!),"")</f>
        <v>#REF!</v>
      </c>
      <c r="Q42" s="675"/>
      <c r="R42" s="675" t="e">
        <f>IF(AND('Mapa final'!#REF!="Baja",'Mapa final'!#REF!="Menor"),CONCATENATE("R",'Mapa final'!#REF!),"")</f>
        <v>#REF!</v>
      </c>
      <c r="S42" s="675"/>
      <c r="T42" s="675" t="e">
        <f>IF(AND('Mapa final'!#REF!="Baja",'Mapa final'!#REF!="Menor"),CONCATENATE("R",'Mapa final'!#REF!),"")</f>
        <v>#REF!</v>
      </c>
      <c r="U42" s="689"/>
      <c r="V42" s="674" t="e">
        <f>IF(AND('Mapa final'!#REF!="Baja",'Mapa final'!#REF!="Moderado"),CONCATENATE("R",'Mapa final'!#REF!),"")</f>
        <v>#REF!</v>
      </c>
      <c r="W42" s="675"/>
      <c r="X42" s="675" t="e">
        <f>IF(AND('Mapa final'!#REF!="Baja",'Mapa final'!#REF!="Moderado"),CONCATENATE("R",'Mapa final'!#REF!),"")</f>
        <v>#REF!</v>
      </c>
      <c r="Y42" s="675"/>
      <c r="Z42" s="675" t="e">
        <f>IF(AND('Mapa final'!#REF!="Baja",'Mapa final'!#REF!="Moderado"),CONCATENATE("R",'Mapa final'!#REF!),"")</f>
        <v>#REF!</v>
      </c>
      <c r="AA42" s="689"/>
      <c r="AB42" s="672" t="e">
        <f>IF(AND('Mapa final'!#REF!="Baja",'Mapa final'!#REF!="Mayor"),CONCATENATE("R",'Mapa final'!#REF!),"")</f>
        <v>#REF!</v>
      </c>
      <c r="AC42" s="668"/>
      <c r="AD42" s="668" t="e">
        <f>IF(AND('Mapa final'!#REF!="Baja",'Mapa final'!#REF!="Mayor"),CONCATENATE("R",'Mapa final'!#REF!),"")</f>
        <v>#REF!</v>
      </c>
      <c r="AE42" s="668"/>
      <c r="AF42" s="668" t="e">
        <f>IF(AND('Mapa final'!#REF!="Baja",'Mapa final'!#REF!="Mayor"),CONCATENATE("R",'Mapa final'!#REF!),"")</f>
        <v>#REF!</v>
      </c>
      <c r="AG42" s="669"/>
      <c r="AH42" s="680" t="e">
        <f>IF(AND('Mapa final'!#REF!="Baja",'Mapa final'!#REF!="Catastrófico"),CONCATENATE("R",'Mapa final'!#REF!),"")</f>
        <v>#REF!</v>
      </c>
      <c r="AI42" s="681"/>
      <c r="AJ42" s="681" t="e">
        <f>IF(AND('Mapa final'!#REF!="Baja",'Mapa final'!#REF!="Catastrófico"),CONCATENATE("R",'Mapa final'!#REF!),"")</f>
        <v>#REF!</v>
      </c>
      <c r="AK42" s="681"/>
      <c r="AL42" s="681" t="e">
        <f>IF(AND('Mapa final'!#REF!="Baja",'Mapa final'!#REF!="Catastrófico"),CONCATENATE("R",'Mapa final'!#REF!),"")</f>
        <v>#REF!</v>
      </c>
      <c r="AM42" s="682"/>
      <c r="AN42" s="41"/>
      <c r="AO42" s="652"/>
      <c r="AP42" s="653"/>
      <c r="AQ42" s="653"/>
      <c r="AR42" s="653"/>
      <c r="AS42" s="653"/>
      <c r="AT42" s="654"/>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5" thickBot="1" x14ac:dyDescent="0.35">
      <c r="A43" s="41"/>
      <c r="B43" s="620"/>
      <c r="C43" s="620"/>
      <c r="D43" s="621"/>
      <c r="E43" s="664"/>
      <c r="F43" s="665"/>
      <c r="G43" s="665"/>
      <c r="H43" s="665"/>
      <c r="I43" s="665"/>
      <c r="J43" s="699"/>
      <c r="K43" s="700"/>
      <c r="L43" s="700"/>
      <c r="M43" s="700"/>
      <c r="N43" s="700"/>
      <c r="O43" s="701"/>
      <c r="P43" s="691"/>
      <c r="Q43" s="691"/>
      <c r="R43" s="691"/>
      <c r="S43" s="691"/>
      <c r="T43" s="691"/>
      <c r="U43" s="692"/>
      <c r="V43" s="690"/>
      <c r="W43" s="691"/>
      <c r="X43" s="691"/>
      <c r="Y43" s="691"/>
      <c r="Z43" s="691"/>
      <c r="AA43" s="692"/>
      <c r="AB43" s="677"/>
      <c r="AC43" s="678"/>
      <c r="AD43" s="678"/>
      <c r="AE43" s="678"/>
      <c r="AF43" s="678"/>
      <c r="AG43" s="679"/>
      <c r="AH43" s="683"/>
      <c r="AI43" s="684"/>
      <c r="AJ43" s="684"/>
      <c r="AK43" s="684"/>
      <c r="AL43" s="684"/>
      <c r="AM43" s="685"/>
      <c r="AN43" s="41"/>
      <c r="AO43" s="655"/>
      <c r="AP43" s="656"/>
      <c r="AQ43" s="656"/>
      <c r="AR43" s="656"/>
      <c r="AS43" s="656"/>
      <c r="AT43" s="657"/>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3">
      <c r="A44" s="41"/>
      <c r="B44" s="620"/>
      <c r="C44" s="620"/>
      <c r="D44" s="621"/>
      <c r="E44" s="658" t="s">
        <v>291</v>
      </c>
      <c r="F44" s="659"/>
      <c r="G44" s="659"/>
      <c r="H44" s="659"/>
      <c r="I44" s="660"/>
      <c r="J44" s="702" t="str">
        <f>IF(AND('Mapa final'!$J$14="Muy Baja",'Mapa final'!$N$14="Leve"),CONCATENATE("R",'Mapa final'!$A$14),"")</f>
        <v/>
      </c>
      <c r="K44" s="703"/>
      <c r="L44" s="703" t="e">
        <f>IF(AND('Mapa final'!#REF!="Muy Baja",'Mapa final'!#REF!="Leve"),CONCATENATE("R",'Mapa final'!#REF!),"")</f>
        <v>#REF!</v>
      </c>
      <c r="M44" s="703"/>
      <c r="N44" s="703" t="e">
        <f>IF(AND('Mapa final'!#REF!="Muy Baja",'Mapa final'!#REF!="Leve"),CONCATENATE("R",'Mapa final'!#REF!),"")</f>
        <v>#REF!</v>
      </c>
      <c r="O44" s="704"/>
      <c r="P44" s="702" t="str">
        <f>IF(AND('Mapa final'!$J$14="Muy Baja",'Mapa final'!$N$14="Menor"),CONCATENATE("R",'Mapa final'!$A$14),"")</f>
        <v/>
      </c>
      <c r="Q44" s="703"/>
      <c r="R44" s="703" t="e">
        <f>IF(AND('Mapa final'!#REF!="Muy Baja",'Mapa final'!#REF!="Menor"),CONCATENATE("R",'Mapa final'!#REF!),"")</f>
        <v>#REF!</v>
      </c>
      <c r="S44" s="703"/>
      <c r="T44" s="703" t="e">
        <f>IF(AND('Mapa final'!#REF!="Muy Baja",'Mapa final'!#REF!="Menor"),CONCATENATE("R",'Mapa final'!#REF!),"")</f>
        <v>#REF!</v>
      </c>
      <c r="U44" s="704"/>
      <c r="V44" s="693" t="str">
        <f>IF(AND('Mapa final'!$J$14="Muy Baja",'Mapa final'!$N$14="Moderado"),CONCATENATE("R",'Mapa final'!$A$14),"")</f>
        <v/>
      </c>
      <c r="W44" s="694"/>
      <c r="X44" s="694" t="e">
        <f>IF(AND('Mapa final'!#REF!="Muy Baja",'Mapa final'!#REF!="Moderado"),CONCATENATE("R",'Mapa final'!#REF!),"")</f>
        <v>#REF!</v>
      </c>
      <c r="Y44" s="694"/>
      <c r="Z44" s="694" t="e">
        <f>IF(AND('Mapa final'!#REF!="Muy Baja",'Mapa final'!#REF!="Moderado"),CONCATENATE("R",'Mapa final'!#REF!),"")</f>
        <v>#REF!</v>
      </c>
      <c r="AA44" s="695"/>
      <c r="AB44" s="670" t="str">
        <f>IF(AND('Mapa final'!$J$14="Muy Baja",'Mapa final'!$N$14="Mayor"),CONCATENATE("R",'Mapa final'!$A$14),"")</f>
        <v/>
      </c>
      <c r="AC44" s="671"/>
      <c r="AD44" s="671" t="e">
        <f>IF(AND('Mapa final'!#REF!="Muy Baja",'Mapa final'!#REF!="Mayor"),CONCATENATE("R",'Mapa final'!#REF!),"")</f>
        <v>#REF!</v>
      </c>
      <c r="AE44" s="671"/>
      <c r="AF44" s="671" t="e">
        <f>IF(AND('Mapa final'!#REF!="Muy Baja",'Mapa final'!#REF!="Mayor"),CONCATENATE("R",'Mapa final'!#REF!),"")</f>
        <v>#REF!</v>
      </c>
      <c r="AG44" s="673"/>
      <c r="AH44" s="686" t="str">
        <f>IF(AND('Mapa final'!$J$14="Muy Baja",'Mapa final'!$N$14="Catastrófico"),CONCATENATE("R",'Mapa final'!$A$14),"")</f>
        <v/>
      </c>
      <c r="AI44" s="687"/>
      <c r="AJ44" s="687" t="e">
        <f>IF(AND('Mapa final'!#REF!="Muy Baja",'Mapa final'!#REF!="Catastrófico"),CONCATENATE("R",'Mapa final'!#REF!),"")</f>
        <v>#REF!</v>
      </c>
      <c r="AK44" s="687"/>
      <c r="AL44" s="687" t="e">
        <f>IF(AND('Mapa final'!#REF!="Muy Baja",'Mapa final'!#REF!="Catastrófico"),CONCATENATE("R",'Mapa final'!#REF!),"")</f>
        <v>#REF!</v>
      </c>
      <c r="AM44" s="688"/>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3">
      <c r="A45" s="41"/>
      <c r="B45" s="620"/>
      <c r="C45" s="620"/>
      <c r="D45" s="621"/>
      <c r="E45" s="661"/>
      <c r="F45" s="662"/>
      <c r="G45" s="662"/>
      <c r="H45" s="662"/>
      <c r="I45" s="663"/>
      <c r="J45" s="698"/>
      <c r="K45" s="696"/>
      <c r="L45" s="696"/>
      <c r="M45" s="696"/>
      <c r="N45" s="696"/>
      <c r="O45" s="697"/>
      <c r="P45" s="698"/>
      <c r="Q45" s="696"/>
      <c r="R45" s="696"/>
      <c r="S45" s="696"/>
      <c r="T45" s="696"/>
      <c r="U45" s="697"/>
      <c r="V45" s="674"/>
      <c r="W45" s="675"/>
      <c r="X45" s="675"/>
      <c r="Y45" s="675"/>
      <c r="Z45" s="675"/>
      <c r="AA45" s="689"/>
      <c r="AB45" s="672"/>
      <c r="AC45" s="668"/>
      <c r="AD45" s="668"/>
      <c r="AE45" s="668"/>
      <c r="AF45" s="668"/>
      <c r="AG45" s="669"/>
      <c r="AH45" s="680"/>
      <c r="AI45" s="681"/>
      <c r="AJ45" s="681"/>
      <c r="AK45" s="681"/>
      <c r="AL45" s="681"/>
      <c r="AM45" s="682"/>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3">
      <c r="A46" s="41"/>
      <c r="B46" s="620"/>
      <c r="C46" s="620"/>
      <c r="D46" s="621"/>
      <c r="E46" s="661"/>
      <c r="F46" s="662"/>
      <c r="G46" s="662"/>
      <c r="H46" s="662"/>
      <c r="I46" s="663"/>
      <c r="J46" s="698" t="e">
        <f>IF(AND('Mapa final'!#REF!="Muy Baja",'Mapa final'!#REF!="Leve"),CONCATENATE("R",'Mapa final'!#REF!),"")</f>
        <v>#REF!</v>
      </c>
      <c r="K46" s="696"/>
      <c r="L46" s="696" t="e">
        <f>IF(AND('Mapa final'!#REF!="Muy Baja",'Mapa final'!#REF!="Leve"),CONCATENATE("R",'Mapa final'!#REF!),"")</f>
        <v>#REF!</v>
      </c>
      <c r="M46" s="696"/>
      <c r="N46" s="696" t="e">
        <f>IF(AND('Mapa final'!#REF!="Muy Baja",'Mapa final'!#REF!="Leve"),CONCATENATE("R",'Mapa final'!#REF!),"")</f>
        <v>#REF!</v>
      </c>
      <c r="O46" s="697"/>
      <c r="P46" s="698" t="e">
        <f>IF(AND('Mapa final'!#REF!="Muy Baja",'Mapa final'!#REF!="Menor"),CONCATENATE("R",'Mapa final'!#REF!),"")</f>
        <v>#REF!</v>
      </c>
      <c r="Q46" s="696"/>
      <c r="R46" s="696" t="e">
        <f>IF(AND('Mapa final'!#REF!="Muy Baja",'Mapa final'!#REF!="Menor"),CONCATENATE("R",'Mapa final'!#REF!),"")</f>
        <v>#REF!</v>
      </c>
      <c r="S46" s="696"/>
      <c r="T46" s="696" t="e">
        <f>IF(AND('Mapa final'!#REF!="Muy Baja",'Mapa final'!#REF!="Menor"),CONCATENATE("R",'Mapa final'!#REF!),"")</f>
        <v>#REF!</v>
      </c>
      <c r="U46" s="697"/>
      <c r="V46" s="674" t="e">
        <f>IF(AND('Mapa final'!#REF!="Muy Baja",'Mapa final'!#REF!="Moderado"),CONCATENATE("R",'Mapa final'!#REF!),"")</f>
        <v>#REF!</v>
      </c>
      <c r="W46" s="675"/>
      <c r="X46" s="675" t="e">
        <f>IF(AND('Mapa final'!#REF!="Muy Baja",'Mapa final'!#REF!="Moderado"),CONCATENATE("R",'Mapa final'!#REF!),"")</f>
        <v>#REF!</v>
      </c>
      <c r="Y46" s="675"/>
      <c r="Z46" s="675" t="e">
        <f>IF(AND('Mapa final'!#REF!="Muy Baja",'Mapa final'!#REF!="Moderado"),CONCATENATE("R",'Mapa final'!#REF!),"")</f>
        <v>#REF!</v>
      </c>
      <c r="AA46" s="689"/>
      <c r="AB46" s="672" t="e">
        <f>IF(AND('Mapa final'!#REF!="Muy Baja",'Mapa final'!#REF!="Mayor"),CONCATENATE("R",'Mapa final'!#REF!),"")</f>
        <v>#REF!</v>
      </c>
      <c r="AC46" s="668"/>
      <c r="AD46" s="668" t="e">
        <f>IF(AND('Mapa final'!#REF!="Muy Baja",'Mapa final'!#REF!="Mayor"),CONCATENATE("R",'Mapa final'!#REF!),"")</f>
        <v>#REF!</v>
      </c>
      <c r="AE46" s="668"/>
      <c r="AF46" s="668" t="e">
        <f>IF(AND('Mapa final'!#REF!="Muy Baja",'Mapa final'!#REF!="Mayor"),CONCATENATE("R",'Mapa final'!#REF!),"")</f>
        <v>#REF!</v>
      </c>
      <c r="AG46" s="669"/>
      <c r="AH46" s="680" t="e">
        <f>IF(AND('Mapa final'!#REF!="Muy Baja",'Mapa final'!#REF!="Catastrófico"),CONCATENATE("R",'Mapa final'!#REF!),"")</f>
        <v>#REF!</v>
      </c>
      <c r="AI46" s="681"/>
      <c r="AJ46" s="681" t="e">
        <f>IF(AND('Mapa final'!#REF!="Muy Baja",'Mapa final'!#REF!="Catastrófico"),CONCATENATE("R",'Mapa final'!#REF!),"")</f>
        <v>#REF!</v>
      </c>
      <c r="AK46" s="681"/>
      <c r="AL46" s="681" t="e">
        <f>IF(AND('Mapa final'!#REF!="Muy Baja",'Mapa final'!#REF!="Catastrófico"),CONCATENATE("R",'Mapa final'!#REF!),"")</f>
        <v>#REF!</v>
      </c>
      <c r="AM46" s="682"/>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3">
      <c r="A47" s="41"/>
      <c r="B47" s="620"/>
      <c r="C47" s="620"/>
      <c r="D47" s="621"/>
      <c r="E47" s="661"/>
      <c r="F47" s="662"/>
      <c r="G47" s="662"/>
      <c r="H47" s="662"/>
      <c r="I47" s="663"/>
      <c r="J47" s="698"/>
      <c r="K47" s="696"/>
      <c r="L47" s="696"/>
      <c r="M47" s="696"/>
      <c r="N47" s="696"/>
      <c r="O47" s="697"/>
      <c r="P47" s="698"/>
      <c r="Q47" s="696"/>
      <c r="R47" s="696"/>
      <c r="S47" s="696"/>
      <c r="T47" s="696"/>
      <c r="U47" s="697"/>
      <c r="V47" s="674"/>
      <c r="W47" s="675"/>
      <c r="X47" s="675"/>
      <c r="Y47" s="675"/>
      <c r="Z47" s="675"/>
      <c r="AA47" s="689"/>
      <c r="AB47" s="672"/>
      <c r="AC47" s="668"/>
      <c r="AD47" s="668"/>
      <c r="AE47" s="668"/>
      <c r="AF47" s="668"/>
      <c r="AG47" s="669"/>
      <c r="AH47" s="680"/>
      <c r="AI47" s="681"/>
      <c r="AJ47" s="681"/>
      <c r="AK47" s="681"/>
      <c r="AL47" s="681"/>
      <c r="AM47" s="682"/>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3">
      <c r="A48" s="41"/>
      <c r="B48" s="620"/>
      <c r="C48" s="620"/>
      <c r="D48" s="621"/>
      <c r="E48" s="661"/>
      <c r="F48" s="662"/>
      <c r="G48" s="662"/>
      <c r="H48" s="662"/>
      <c r="I48" s="663"/>
      <c r="J48" s="698" t="e">
        <f>IF(AND('Mapa final'!#REF!="Muy Baja",'Mapa final'!#REF!="Leve"),CONCATENATE("R",'Mapa final'!#REF!),"")</f>
        <v>#REF!</v>
      </c>
      <c r="K48" s="696"/>
      <c r="L48" s="696" t="e">
        <f>IF(AND('Mapa final'!#REF!="Muy Baja",'Mapa final'!#REF!="Leve"),CONCATENATE("R",'Mapa final'!#REF!),"")</f>
        <v>#REF!</v>
      </c>
      <c r="M48" s="696"/>
      <c r="N48" s="696" t="e">
        <f>IF(AND('Mapa final'!#REF!="Muy Baja",'Mapa final'!#REF!="Leve"),CONCATENATE("R",'Mapa final'!#REF!),"")</f>
        <v>#REF!</v>
      </c>
      <c r="O48" s="697"/>
      <c r="P48" s="698" t="e">
        <f>IF(AND('Mapa final'!#REF!="Muy Baja",'Mapa final'!#REF!="Menor"),CONCATENATE("R",'Mapa final'!#REF!),"")</f>
        <v>#REF!</v>
      </c>
      <c r="Q48" s="696"/>
      <c r="R48" s="696" t="e">
        <f>IF(AND('Mapa final'!#REF!="Muy Baja",'Mapa final'!#REF!="Menor"),CONCATENATE("R",'Mapa final'!#REF!),"")</f>
        <v>#REF!</v>
      </c>
      <c r="S48" s="696"/>
      <c r="T48" s="696" t="e">
        <f>IF(AND('Mapa final'!#REF!="Muy Baja",'Mapa final'!#REF!="Menor"),CONCATENATE("R",'Mapa final'!#REF!),"")</f>
        <v>#REF!</v>
      </c>
      <c r="U48" s="697"/>
      <c r="V48" s="674" t="e">
        <f>IF(AND('Mapa final'!#REF!="Muy Baja",'Mapa final'!#REF!="Moderado"),CONCATENATE("R",'Mapa final'!#REF!),"")</f>
        <v>#REF!</v>
      </c>
      <c r="W48" s="675"/>
      <c r="X48" s="675" t="e">
        <f>IF(AND('Mapa final'!#REF!="Muy Baja",'Mapa final'!#REF!="Moderado"),CONCATENATE("R",'Mapa final'!#REF!),"")</f>
        <v>#REF!</v>
      </c>
      <c r="Y48" s="675"/>
      <c r="Z48" s="675" t="e">
        <f>IF(AND('Mapa final'!#REF!="Muy Baja",'Mapa final'!#REF!="Moderado"),CONCATENATE("R",'Mapa final'!#REF!),"")</f>
        <v>#REF!</v>
      </c>
      <c r="AA48" s="689"/>
      <c r="AB48" s="672" t="e">
        <f>IF(AND('Mapa final'!#REF!="Muy Baja",'Mapa final'!#REF!="Mayor"),CONCATENATE("R",'Mapa final'!#REF!),"")</f>
        <v>#REF!</v>
      </c>
      <c r="AC48" s="668"/>
      <c r="AD48" s="668" t="e">
        <f>IF(AND('Mapa final'!#REF!="Muy Baja",'Mapa final'!#REF!="Mayor"),CONCATENATE("R",'Mapa final'!#REF!),"")</f>
        <v>#REF!</v>
      </c>
      <c r="AE48" s="668"/>
      <c r="AF48" s="668" t="e">
        <f>IF(AND('Mapa final'!#REF!="Muy Baja",'Mapa final'!#REF!="Mayor"),CONCATENATE("R",'Mapa final'!#REF!),"")</f>
        <v>#REF!</v>
      </c>
      <c r="AG48" s="669"/>
      <c r="AH48" s="680" t="e">
        <f>IF(AND('Mapa final'!#REF!="Muy Baja",'Mapa final'!#REF!="Catastrófico"),CONCATENATE("R",'Mapa final'!#REF!),"")</f>
        <v>#REF!</v>
      </c>
      <c r="AI48" s="681"/>
      <c r="AJ48" s="681" t="e">
        <f>IF(AND('Mapa final'!#REF!="Muy Baja",'Mapa final'!#REF!="Catastrófico"),CONCATENATE("R",'Mapa final'!#REF!),"")</f>
        <v>#REF!</v>
      </c>
      <c r="AK48" s="681"/>
      <c r="AL48" s="681" t="e">
        <f>IF(AND('Mapa final'!#REF!="Muy Baja",'Mapa final'!#REF!="Catastrófico"),CONCATENATE("R",'Mapa final'!#REF!),"")</f>
        <v>#REF!</v>
      </c>
      <c r="AM48" s="682"/>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3">
      <c r="A49" s="41"/>
      <c r="B49" s="620"/>
      <c r="C49" s="620"/>
      <c r="D49" s="621"/>
      <c r="E49" s="661"/>
      <c r="F49" s="662"/>
      <c r="G49" s="662"/>
      <c r="H49" s="662"/>
      <c r="I49" s="663"/>
      <c r="J49" s="698"/>
      <c r="K49" s="696"/>
      <c r="L49" s="696"/>
      <c r="M49" s="696"/>
      <c r="N49" s="696"/>
      <c r="O49" s="697"/>
      <c r="P49" s="698"/>
      <c r="Q49" s="696"/>
      <c r="R49" s="696"/>
      <c r="S49" s="696"/>
      <c r="T49" s="696"/>
      <c r="U49" s="697"/>
      <c r="V49" s="674"/>
      <c r="W49" s="675"/>
      <c r="X49" s="675"/>
      <c r="Y49" s="675"/>
      <c r="Z49" s="675"/>
      <c r="AA49" s="689"/>
      <c r="AB49" s="672"/>
      <c r="AC49" s="668"/>
      <c r="AD49" s="668"/>
      <c r="AE49" s="668"/>
      <c r="AF49" s="668"/>
      <c r="AG49" s="669"/>
      <c r="AH49" s="680"/>
      <c r="AI49" s="681"/>
      <c r="AJ49" s="681"/>
      <c r="AK49" s="681"/>
      <c r="AL49" s="681"/>
      <c r="AM49" s="682"/>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3">
      <c r="A50" s="41"/>
      <c r="B50" s="620"/>
      <c r="C50" s="620"/>
      <c r="D50" s="621"/>
      <c r="E50" s="661"/>
      <c r="F50" s="662"/>
      <c r="G50" s="662"/>
      <c r="H50" s="662"/>
      <c r="I50" s="663"/>
      <c r="J50" s="698" t="e">
        <f>IF(AND('Mapa final'!#REF!="Muy Baja",'Mapa final'!#REF!="Leve"),CONCATENATE("R",'Mapa final'!#REF!),"")</f>
        <v>#REF!</v>
      </c>
      <c r="K50" s="696"/>
      <c r="L50" s="696" t="e">
        <f>IF(AND('Mapa final'!#REF!="Muy Baja",'Mapa final'!#REF!="Leve"),CONCATENATE("R",'Mapa final'!#REF!),"")</f>
        <v>#REF!</v>
      </c>
      <c r="M50" s="696"/>
      <c r="N50" s="696" t="e">
        <f>IF(AND('Mapa final'!#REF!="Muy Baja",'Mapa final'!#REF!="Leve"),CONCATENATE("R",'Mapa final'!#REF!),"")</f>
        <v>#REF!</v>
      </c>
      <c r="O50" s="697"/>
      <c r="P50" s="698" t="e">
        <f>IF(AND('Mapa final'!#REF!="Muy Baja",'Mapa final'!#REF!="Menor"),CONCATENATE("R",'Mapa final'!#REF!),"")</f>
        <v>#REF!</v>
      </c>
      <c r="Q50" s="696"/>
      <c r="R50" s="696" t="e">
        <f>IF(AND('Mapa final'!#REF!="Muy Baja",'Mapa final'!#REF!="Menor"),CONCATENATE("R",'Mapa final'!#REF!),"")</f>
        <v>#REF!</v>
      </c>
      <c r="S50" s="696"/>
      <c r="T50" s="696" t="e">
        <f>IF(AND('Mapa final'!#REF!="Muy Baja",'Mapa final'!#REF!="Menor"),CONCATENATE("R",'Mapa final'!#REF!),"")</f>
        <v>#REF!</v>
      </c>
      <c r="U50" s="697"/>
      <c r="V50" s="674" t="e">
        <f>IF(AND('Mapa final'!#REF!="Muy Baja",'Mapa final'!#REF!="Moderado"),CONCATENATE("R",'Mapa final'!#REF!),"")</f>
        <v>#REF!</v>
      </c>
      <c r="W50" s="675"/>
      <c r="X50" s="675" t="e">
        <f>IF(AND('Mapa final'!#REF!="Muy Baja",'Mapa final'!#REF!="Moderado"),CONCATENATE("R",'Mapa final'!#REF!),"")</f>
        <v>#REF!</v>
      </c>
      <c r="Y50" s="675"/>
      <c r="Z50" s="675" t="e">
        <f>IF(AND('Mapa final'!#REF!="Muy Baja",'Mapa final'!#REF!="Moderado"),CONCATENATE("R",'Mapa final'!#REF!),"")</f>
        <v>#REF!</v>
      </c>
      <c r="AA50" s="689"/>
      <c r="AB50" s="672" t="e">
        <f>IF(AND('Mapa final'!#REF!="Muy Baja",'Mapa final'!#REF!="Mayor"),CONCATENATE("R",'Mapa final'!#REF!),"")</f>
        <v>#REF!</v>
      </c>
      <c r="AC50" s="668"/>
      <c r="AD50" s="668" t="e">
        <f>IF(AND('Mapa final'!#REF!="Muy Baja",'Mapa final'!#REF!="Mayor"),CONCATENATE("R",'Mapa final'!#REF!),"")</f>
        <v>#REF!</v>
      </c>
      <c r="AE50" s="668"/>
      <c r="AF50" s="668" t="e">
        <f>IF(AND('Mapa final'!#REF!="Muy Baja",'Mapa final'!#REF!="Mayor"),CONCATENATE("R",'Mapa final'!#REF!),"")</f>
        <v>#REF!</v>
      </c>
      <c r="AG50" s="669"/>
      <c r="AH50" s="680" t="e">
        <f>IF(AND('Mapa final'!#REF!="Muy Baja",'Mapa final'!#REF!="Catastrófico"),CONCATENATE("R",'Mapa final'!#REF!),"")</f>
        <v>#REF!</v>
      </c>
      <c r="AI50" s="681"/>
      <c r="AJ50" s="681" t="e">
        <f>IF(AND('Mapa final'!#REF!="Muy Baja",'Mapa final'!#REF!="Catastrófico"),CONCATENATE("R",'Mapa final'!#REF!),"")</f>
        <v>#REF!</v>
      </c>
      <c r="AK50" s="681"/>
      <c r="AL50" s="681" t="e">
        <f>IF(AND('Mapa final'!#REF!="Muy Baja",'Mapa final'!#REF!="Catastrófico"),CONCATENATE("R",'Mapa final'!#REF!),"")</f>
        <v>#REF!</v>
      </c>
      <c r="AM50" s="682"/>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5" thickBot="1" x14ac:dyDescent="0.35">
      <c r="A51" s="41"/>
      <c r="B51" s="620"/>
      <c r="C51" s="620"/>
      <c r="D51" s="621"/>
      <c r="E51" s="664"/>
      <c r="F51" s="665"/>
      <c r="G51" s="665"/>
      <c r="H51" s="665"/>
      <c r="I51" s="666"/>
      <c r="J51" s="699"/>
      <c r="K51" s="700"/>
      <c r="L51" s="700"/>
      <c r="M51" s="700"/>
      <c r="N51" s="700"/>
      <c r="O51" s="701"/>
      <c r="P51" s="699"/>
      <c r="Q51" s="700"/>
      <c r="R51" s="700"/>
      <c r="S51" s="700"/>
      <c r="T51" s="700"/>
      <c r="U51" s="701"/>
      <c r="V51" s="690"/>
      <c r="W51" s="691"/>
      <c r="X51" s="691"/>
      <c r="Y51" s="691"/>
      <c r="Z51" s="691"/>
      <c r="AA51" s="692"/>
      <c r="AB51" s="677"/>
      <c r="AC51" s="678"/>
      <c r="AD51" s="678"/>
      <c r="AE51" s="678"/>
      <c r="AF51" s="678"/>
      <c r="AG51" s="679"/>
      <c r="AH51" s="683"/>
      <c r="AI51" s="684"/>
      <c r="AJ51" s="684"/>
      <c r="AK51" s="684"/>
      <c r="AL51" s="684"/>
      <c r="AM51" s="685"/>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3">
      <c r="A52" s="41"/>
      <c r="B52" s="41"/>
      <c r="C52" s="41"/>
      <c r="D52" s="41"/>
      <c r="E52" s="41"/>
      <c r="F52" s="41"/>
      <c r="G52" s="41"/>
      <c r="H52" s="41"/>
      <c r="I52" s="41"/>
      <c r="J52" s="658" t="s">
        <v>292</v>
      </c>
      <c r="K52" s="659"/>
      <c r="L52" s="659"/>
      <c r="M52" s="659"/>
      <c r="N52" s="659"/>
      <c r="O52" s="660"/>
      <c r="P52" s="658" t="s">
        <v>293</v>
      </c>
      <c r="Q52" s="659"/>
      <c r="R52" s="659"/>
      <c r="S52" s="659"/>
      <c r="T52" s="659"/>
      <c r="U52" s="660"/>
      <c r="V52" s="658" t="s">
        <v>294</v>
      </c>
      <c r="W52" s="659"/>
      <c r="X52" s="659"/>
      <c r="Y52" s="659"/>
      <c r="Z52" s="659"/>
      <c r="AA52" s="660"/>
      <c r="AB52" s="658" t="s">
        <v>295</v>
      </c>
      <c r="AC52" s="676"/>
      <c r="AD52" s="659"/>
      <c r="AE52" s="659"/>
      <c r="AF52" s="659"/>
      <c r="AG52" s="660"/>
      <c r="AH52" s="658" t="s">
        <v>296</v>
      </c>
      <c r="AI52" s="659"/>
      <c r="AJ52" s="659"/>
      <c r="AK52" s="659"/>
      <c r="AL52" s="659"/>
      <c r="AM52" s="660"/>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3">
      <c r="A53" s="41"/>
      <c r="B53" s="41"/>
      <c r="C53" s="41"/>
      <c r="D53" s="41"/>
      <c r="E53" s="41"/>
      <c r="F53" s="41"/>
      <c r="G53" s="41"/>
      <c r="H53" s="41"/>
      <c r="I53" s="41"/>
      <c r="J53" s="661"/>
      <c r="K53" s="662"/>
      <c r="L53" s="662"/>
      <c r="M53" s="662"/>
      <c r="N53" s="662"/>
      <c r="O53" s="663"/>
      <c r="P53" s="661"/>
      <c r="Q53" s="662"/>
      <c r="R53" s="662"/>
      <c r="S53" s="662"/>
      <c r="T53" s="662"/>
      <c r="U53" s="663"/>
      <c r="V53" s="661"/>
      <c r="W53" s="662"/>
      <c r="X53" s="662"/>
      <c r="Y53" s="662"/>
      <c r="Z53" s="662"/>
      <c r="AA53" s="663"/>
      <c r="AB53" s="661"/>
      <c r="AC53" s="662"/>
      <c r="AD53" s="662"/>
      <c r="AE53" s="662"/>
      <c r="AF53" s="662"/>
      <c r="AG53" s="663"/>
      <c r="AH53" s="661"/>
      <c r="AI53" s="662"/>
      <c r="AJ53" s="662"/>
      <c r="AK53" s="662"/>
      <c r="AL53" s="662"/>
      <c r="AM53" s="663"/>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3">
      <c r="A54" s="41"/>
      <c r="B54" s="41"/>
      <c r="C54" s="41"/>
      <c r="D54" s="41"/>
      <c r="E54" s="41"/>
      <c r="F54" s="41"/>
      <c r="G54" s="41"/>
      <c r="H54" s="41"/>
      <c r="I54" s="41"/>
      <c r="J54" s="661"/>
      <c r="K54" s="662"/>
      <c r="L54" s="662"/>
      <c r="M54" s="662"/>
      <c r="N54" s="662"/>
      <c r="O54" s="663"/>
      <c r="P54" s="661"/>
      <c r="Q54" s="662"/>
      <c r="R54" s="662"/>
      <c r="S54" s="662"/>
      <c r="T54" s="662"/>
      <c r="U54" s="663"/>
      <c r="V54" s="661"/>
      <c r="W54" s="662"/>
      <c r="X54" s="662"/>
      <c r="Y54" s="662"/>
      <c r="Z54" s="662"/>
      <c r="AA54" s="663"/>
      <c r="AB54" s="661"/>
      <c r="AC54" s="662"/>
      <c r="AD54" s="662"/>
      <c r="AE54" s="662"/>
      <c r="AF54" s="662"/>
      <c r="AG54" s="663"/>
      <c r="AH54" s="661"/>
      <c r="AI54" s="662"/>
      <c r="AJ54" s="662"/>
      <c r="AK54" s="662"/>
      <c r="AL54" s="662"/>
      <c r="AM54" s="663"/>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3">
      <c r="A55" s="41"/>
      <c r="B55" s="41"/>
      <c r="C55" s="41"/>
      <c r="D55" s="41"/>
      <c r="E55" s="41"/>
      <c r="F55" s="41"/>
      <c r="G55" s="41"/>
      <c r="H55" s="41"/>
      <c r="I55" s="41"/>
      <c r="J55" s="661"/>
      <c r="K55" s="662"/>
      <c r="L55" s="662"/>
      <c r="M55" s="662"/>
      <c r="N55" s="662"/>
      <c r="O55" s="663"/>
      <c r="P55" s="661"/>
      <c r="Q55" s="662"/>
      <c r="R55" s="662"/>
      <c r="S55" s="662"/>
      <c r="T55" s="662"/>
      <c r="U55" s="663"/>
      <c r="V55" s="661"/>
      <c r="W55" s="662"/>
      <c r="X55" s="662"/>
      <c r="Y55" s="662"/>
      <c r="Z55" s="662"/>
      <c r="AA55" s="663"/>
      <c r="AB55" s="661"/>
      <c r="AC55" s="662"/>
      <c r="AD55" s="662"/>
      <c r="AE55" s="662"/>
      <c r="AF55" s="662"/>
      <c r="AG55" s="663"/>
      <c r="AH55" s="661"/>
      <c r="AI55" s="662"/>
      <c r="AJ55" s="662"/>
      <c r="AK55" s="662"/>
      <c r="AL55" s="662"/>
      <c r="AM55" s="663"/>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3">
      <c r="A56" s="41"/>
      <c r="B56" s="41"/>
      <c r="C56" s="41"/>
      <c r="D56" s="41"/>
      <c r="E56" s="41"/>
      <c r="F56" s="41"/>
      <c r="G56" s="41"/>
      <c r="H56" s="41"/>
      <c r="I56" s="41"/>
      <c r="J56" s="661"/>
      <c r="K56" s="662"/>
      <c r="L56" s="662"/>
      <c r="M56" s="662"/>
      <c r="N56" s="662"/>
      <c r="O56" s="663"/>
      <c r="P56" s="661"/>
      <c r="Q56" s="662"/>
      <c r="R56" s="662"/>
      <c r="S56" s="662"/>
      <c r="T56" s="662"/>
      <c r="U56" s="663"/>
      <c r="V56" s="661"/>
      <c r="W56" s="662"/>
      <c r="X56" s="662"/>
      <c r="Y56" s="662"/>
      <c r="Z56" s="662"/>
      <c r="AA56" s="663"/>
      <c r="AB56" s="661"/>
      <c r="AC56" s="662"/>
      <c r="AD56" s="662"/>
      <c r="AE56" s="662"/>
      <c r="AF56" s="662"/>
      <c r="AG56" s="663"/>
      <c r="AH56" s="661"/>
      <c r="AI56" s="662"/>
      <c r="AJ56" s="662"/>
      <c r="AK56" s="662"/>
      <c r="AL56" s="662"/>
      <c r="AM56" s="663"/>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thickBot="1" x14ac:dyDescent="0.35">
      <c r="A57" s="41"/>
      <c r="B57" s="41"/>
      <c r="C57" s="41"/>
      <c r="D57" s="41"/>
      <c r="E57" s="41"/>
      <c r="F57" s="41"/>
      <c r="G57" s="41"/>
      <c r="H57" s="41"/>
      <c r="I57" s="41"/>
      <c r="J57" s="664"/>
      <c r="K57" s="665"/>
      <c r="L57" s="665"/>
      <c r="M57" s="665"/>
      <c r="N57" s="665"/>
      <c r="O57" s="666"/>
      <c r="P57" s="664"/>
      <c r="Q57" s="665"/>
      <c r="R57" s="665"/>
      <c r="S57" s="665"/>
      <c r="T57" s="665"/>
      <c r="U57" s="666"/>
      <c r="V57" s="664"/>
      <c r="W57" s="665"/>
      <c r="X57" s="665"/>
      <c r="Y57" s="665"/>
      <c r="Z57" s="665"/>
      <c r="AA57" s="666"/>
      <c r="AB57" s="664"/>
      <c r="AC57" s="665"/>
      <c r="AD57" s="665"/>
      <c r="AE57" s="665"/>
      <c r="AF57" s="665"/>
      <c r="AG57" s="666"/>
      <c r="AH57" s="664"/>
      <c r="AI57" s="665"/>
      <c r="AJ57" s="665"/>
      <c r="AK57" s="665"/>
      <c r="AL57" s="665"/>
      <c r="AM57" s="666"/>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3">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3">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3">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3">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3">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3">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3">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3">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3">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3">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3">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3">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3">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3">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3">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3">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3">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3">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3">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3">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3">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3">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3">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3">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3">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3">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3">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3">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3">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3">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3">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3">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3">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3">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3">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3">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3">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3">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3">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3">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3">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3">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3">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3">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3">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3">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3">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3">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3">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3">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3">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3">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3">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3">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3">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3">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3">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3">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3">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3">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3">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3">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3">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3">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3">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3">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3">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3">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3">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3">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3">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3">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3">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3">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3">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3">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3">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3">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3">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3">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3">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3">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3">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3">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3">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3">
      <c r="B143" s="41"/>
      <c r="C143" s="41"/>
      <c r="D143" s="41"/>
      <c r="E143" s="41"/>
      <c r="F143" s="41"/>
      <c r="G143" s="41"/>
      <c r="H143" s="41"/>
      <c r="I143" s="41"/>
    </row>
    <row r="144" spans="2:63" hidden="1" x14ac:dyDescent="0.3">
      <c r="B144" s="41"/>
      <c r="C144" s="41"/>
      <c r="D144" s="41"/>
      <c r="E144" s="41"/>
      <c r="F144" s="41"/>
      <c r="G144" s="41"/>
      <c r="H144" s="41"/>
      <c r="I144" s="41"/>
    </row>
    <row r="145" spans="2:9" hidden="1" x14ac:dyDescent="0.3">
      <c r="B145" s="41"/>
      <c r="C145" s="41"/>
      <c r="D145" s="41"/>
      <c r="E145" s="41"/>
      <c r="F145" s="41"/>
      <c r="G145" s="41"/>
      <c r="H145" s="41"/>
      <c r="I145" s="41"/>
    </row>
    <row r="146" spans="2:9" hidden="1" x14ac:dyDescent="0.3">
      <c r="B146" s="41"/>
      <c r="C146" s="41"/>
      <c r="D146" s="41"/>
      <c r="E146" s="41"/>
      <c r="F146" s="41"/>
      <c r="G146" s="41"/>
      <c r="H146" s="41"/>
      <c r="I146" s="41"/>
    </row>
  </sheetData>
  <mergeCells count="31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 ref="N46:O47"/>
    <mergeCell ref="J40:K41"/>
    <mergeCell ref="L40:M41"/>
    <mergeCell ref="N40:O41"/>
    <mergeCell ref="J42:K43"/>
    <mergeCell ref="L42:M43"/>
    <mergeCell ref="N42:O43"/>
    <mergeCell ref="J36:K37"/>
    <mergeCell ref="L36:M37"/>
    <mergeCell ref="N36:O37"/>
    <mergeCell ref="J38:K39"/>
    <mergeCell ref="L38:M39"/>
    <mergeCell ref="N38:O39"/>
    <mergeCell ref="V48:W49"/>
    <mergeCell ref="X48:Y49"/>
    <mergeCell ref="Z48:AA49"/>
    <mergeCell ref="V50:W51"/>
    <mergeCell ref="X50:Y51"/>
    <mergeCell ref="Z50:AA51"/>
    <mergeCell ref="V44:W45"/>
    <mergeCell ref="X44:Y45"/>
    <mergeCell ref="Z44:AA45"/>
    <mergeCell ref="V46:W47"/>
    <mergeCell ref="X46:Y47"/>
    <mergeCell ref="Z46:AA47"/>
    <mergeCell ref="P40:Q41"/>
    <mergeCell ref="R40:S41"/>
    <mergeCell ref="T40:U41"/>
    <mergeCell ref="P42:Q43"/>
    <mergeCell ref="R42:S43"/>
    <mergeCell ref="T42:U43"/>
    <mergeCell ref="P36:Q37"/>
    <mergeCell ref="R36:S37"/>
    <mergeCell ref="T36:U37"/>
    <mergeCell ref="P38:Q39"/>
    <mergeCell ref="R38:S39"/>
    <mergeCell ref="T38:U39"/>
    <mergeCell ref="V40:W41"/>
    <mergeCell ref="X40:Y41"/>
    <mergeCell ref="Z40:AA41"/>
    <mergeCell ref="V42:W43"/>
    <mergeCell ref="X42:Y43"/>
    <mergeCell ref="Z42:AA43"/>
    <mergeCell ref="V36:W37"/>
    <mergeCell ref="X36:Y37"/>
    <mergeCell ref="Z36:AA37"/>
    <mergeCell ref="V38:W39"/>
    <mergeCell ref="X38:Y39"/>
    <mergeCell ref="Z38:AA39"/>
    <mergeCell ref="V32:W33"/>
    <mergeCell ref="X32:Y33"/>
    <mergeCell ref="Z32:AA33"/>
    <mergeCell ref="V34:W35"/>
    <mergeCell ref="X34:Y35"/>
    <mergeCell ref="Z34:AA35"/>
    <mergeCell ref="V28:W29"/>
    <mergeCell ref="X28:Y29"/>
    <mergeCell ref="Z28:AA29"/>
    <mergeCell ref="V30:W31"/>
    <mergeCell ref="X30:Y31"/>
    <mergeCell ref="Z30:AA31"/>
    <mergeCell ref="P32:Q33"/>
    <mergeCell ref="R32:S33"/>
    <mergeCell ref="T32:U33"/>
    <mergeCell ref="P34:Q35"/>
    <mergeCell ref="R34:S35"/>
    <mergeCell ref="T34:U35"/>
    <mergeCell ref="P28:Q29"/>
    <mergeCell ref="R28:S29"/>
    <mergeCell ref="T28:U29"/>
    <mergeCell ref="P30:Q31"/>
    <mergeCell ref="R30:S31"/>
    <mergeCell ref="T30:U31"/>
    <mergeCell ref="J32:K33"/>
    <mergeCell ref="L32:M33"/>
    <mergeCell ref="N32:O33"/>
    <mergeCell ref="J34:K35"/>
    <mergeCell ref="L34:M35"/>
    <mergeCell ref="N34:O35"/>
    <mergeCell ref="J28:K29"/>
    <mergeCell ref="L28:M29"/>
    <mergeCell ref="N28:O29"/>
    <mergeCell ref="J30:K31"/>
    <mergeCell ref="L30:M31"/>
    <mergeCell ref="N30:O31"/>
    <mergeCell ref="P24:Q25"/>
    <mergeCell ref="R24:S25"/>
    <mergeCell ref="T24:U25"/>
    <mergeCell ref="P26:Q27"/>
    <mergeCell ref="R26:S27"/>
    <mergeCell ref="T26:U27"/>
    <mergeCell ref="P20:Q21"/>
    <mergeCell ref="R20:S21"/>
    <mergeCell ref="T20:U21"/>
    <mergeCell ref="P22:Q23"/>
    <mergeCell ref="R22:S23"/>
    <mergeCell ref="T22:U23"/>
    <mergeCell ref="N24:O25"/>
    <mergeCell ref="J26:K27"/>
    <mergeCell ref="L26:M27"/>
    <mergeCell ref="N26:O27"/>
    <mergeCell ref="J20:K21"/>
    <mergeCell ref="L20:M21"/>
    <mergeCell ref="N20:O21"/>
    <mergeCell ref="J22:K23"/>
    <mergeCell ref="L22:M23"/>
    <mergeCell ref="N22:O23"/>
    <mergeCell ref="AH48:AI49"/>
    <mergeCell ref="AJ48:AK49"/>
    <mergeCell ref="AL48:AM49"/>
    <mergeCell ref="AH50:AI51"/>
    <mergeCell ref="AJ50:AK51"/>
    <mergeCell ref="AL50:AM51"/>
    <mergeCell ref="AH44:AI45"/>
    <mergeCell ref="AJ44:AK45"/>
    <mergeCell ref="AL44:AM45"/>
    <mergeCell ref="AH46:AI47"/>
    <mergeCell ref="AJ46:AK47"/>
    <mergeCell ref="AL46:AM47"/>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16:AI17"/>
    <mergeCell ref="AJ16:AK17"/>
    <mergeCell ref="AL16:AM17"/>
    <mergeCell ref="AH18:AI19"/>
    <mergeCell ref="AJ18:AK19"/>
    <mergeCell ref="AL18:AM19"/>
    <mergeCell ref="AH12:AI13"/>
    <mergeCell ref="AJ12:AK13"/>
    <mergeCell ref="AL12:AM13"/>
    <mergeCell ref="AH14:AI15"/>
    <mergeCell ref="AJ14:AK15"/>
    <mergeCell ref="AL14:AM15"/>
    <mergeCell ref="AB48:AC49"/>
    <mergeCell ref="AD48:AE49"/>
    <mergeCell ref="AF48:AG49"/>
    <mergeCell ref="AB50:AC51"/>
    <mergeCell ref="AD50:AE51"/>
    <mergeCell ref="AF50:AG51"/>
    <mergeCell ref="AB44:AC45"/>
    <mergeCell ref="AD44:AE45"/>
    <mergeCell ref="AF44:AG45"/>
    <mergeCell ref="AB46:AC47"/>
    <mergeCell ref="AD46:AE47"/>
    <mergeCell ref="AF46:AG47"/>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32:AC33"/>
    <mergeCell ref="AD32:AE33"/>
    <mergeCell ref="AF32:AG33"/>
    <mergeCell ref="AB34:AC35"/>
    <mergeCell ref="AD34:AE35"/>
    <mergeCell ref="AF34:AG35"/>
    <mergeCell ref="AB28:AC29"/>
    <mergeCell ref="AD28:AE29"/>
    <mergeCell ref="AF28:AG29"/>
    <mergeCell ref="AB30:AC31"/>
    <mergeCell ref="AD30:AE31"/>
    <mergeCell ref="AF30:AG31"/>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4.4" zeroHeight="1" x14ac:dyDescent="0.3"/>
  <cols>
    <col min="1" max="1" width="11.44140625" customWidth="1"/>
    <col min="2" max="18" width="5.6640625" customWidth="1"/>
    <col min="19" max="19" width="8.44140625" customWidth="1"/>
    <col min="20" max="23" width="5.6640625" customWidth="1"/>
    <col min="24" max="24" width="8.5546875" customWidth="1"/>
    <col min="25" max="26" width="5.6640625" customWidth="1"/>
    <col min="27" max="27" width="10.6640625" customWidth="1"/>
    <col min="28" max="28" width="5.6640625" customWidth="1"/>
    <col min="29" max="29" width="7.44140625" customWidth="1"/>
    <col min="30" max="33" width="5.6640625" customWidth="1"/>
    <col min="34" max="34" width="8.5546875" customWidth="1"/>
    <col min="35" max="39" width="5.6640625" customWidth="1"/>
    <col min="40" max="40" width="11.44140625" customWidth="1"/>
    <col min="41" max="46" width="5.6640625" customWidth="1"/>
    <col min="47" max="99" width="0" hidden="1" customWidth="1"/>
    <col min="100" max="16384" width="11.44140625" hidden="1"/>
  </cols>
  <sheetData>
    <row r="1" spans="1:91" ht="15" customHeight="1" x14ac:dyDescent="0.3">
      <c r="A1" s="611"/>
      <c r="B1" s="612"/>
      <c r="C1" s="612"/>
      <c r="D1" s="612"/>
      <c r="E1" s="612"/>
      <c r="F1" s="612"/>
      <c r="G1" s="612"/>
      <c r="H1" s="612"/>
      <c r="I1" s="612"/>
      <c r="J1" s="612"/>
      <c r="K1" s="612"/>
      <c r="L1" s="612"/>
      <c r="M1" s="613"/>
      <c r="N1" s="602" t="s">
        <v>297</v>
      </c>
      <c r="O1" s="603"/>
      <c r="P1" s="603"/>
      <c r="Q1" s="603"/>
      <c r="R1" s="603"/>
      <c r="S1" s="603"/>
      <c r="T1" s="603"/>
      <c r="U1" s="603"/>
      <c r="V1" s="603"/>
      <c r="W1" s="603"/>
      <c r="X1" s="603"/>
      <c r="Y1" s="603"/>
      <c r="Z1" s="603"/>
      <c r="AA1" s="603"/>
      <c r="AB1" s="603"/>
      <c r="AC1" s="603"/>
      <c r="AD1" s="603"/>
      <c r="AE1" s="603"/>
      <c r="AF1" s="603"/>
      <c r="AG1" s="603"/>
      <c r="AH1" s="603"/>
      <c r="AI1" s="603"/>
      <c r="AJ1" s="603"/>
      <c r="AK1" s="603"/>
      <c r="AL1" s="603"/>
      <c r="AM1" s="603"/>
      <c r="AN1" s="603"/>
      <c r="AO1" s="603"/>
      <c r="AP1" s="603"/>
      <c r="AQ1" s="603"/>
      <c r="AR1" s="603"/>
      <c r="AS1" s="603"/>
      <c r="AT1" s="604"/>
    </row>
    <row r="2" spans="1:91" ht="15.75" customHeight="1" x14ac:dyDescent="0.3">
      <c r="A2" s="614"/>
      <c r="B2" s="615"/>
      <c r="C2" s="615"/>
      <c r="D2" s="615"/>
      <c r="E2" s="615"/>
      <c r="F2" s="615"/>
      <c r="G2" s="615"/>
      <c r="H2" s="615"/>
      <c r="I2" s="615"/>
      <c r="J2" s="615"/>
      <c r="K2" s="615"/>
      <c r="L2" s="615"/>
      <c r="M2" s="616"/>
      <c r="N2" s="605"/>
      <c r="O2" s="606"/>
      <c r="P2" s="606"/>
      <c r="Q2" s="606"/>
      <c r="R2" s="606"/>
      <c r="S2" s="606"/>
      <c r="T2" s="606"/>
      <c r="U2" s="606"/>
      <c r="V2" s="606"/>
      <c r="W2" s="606"/>
      <c r="X2" s="606"/>
      <c r="Y2" s="606"/>
      <c r="Z2" s="606"/>
      <c r="AA2" s="606"/>
      <c r="AB2" s="606"/>
      <c r="AC2" s="606"/>
      <c r="AD2" s="606"/>
      <c r="AE2" s="606"/>
      <c r="AF2" s="606"/>
      <c r="AG2" s="606"/>
      <c r="AH2" s="606"/>
      <c r="AI2" s="606"/>
      <c r="AJ2" s="606"/>
      <c r="AK2" s="606"/>
      <c r="AL2" s="606"/>
      <c r="AM2" s="606"/>
      <c r="AN2" s="606"/>
      <c r="AO2" s="606"/>
      <c r="AP2" s="606"/>
      <c r="AQ2" s="606"/>
      <c r="AR2" s="606"/>
      <c r="AS2" s="606"/>
      <c r="AT2" s="607"/>
    </row>
    <row r="3" spans="1:91" x14ac:dyDescent="0.3">
      <c r="A3" s="614"/>
      <c r="B3" s="615"/>
      <c r="C3" s="615"/>
      <c r="D3" s="615"/>
      <c r="E3" s="615"/>
      <c r="F3" s="615"/>
      <c r="G3" s="615"/>
      <c r="H3" s="615"/>
      <c r="I3" s="615"/>
      <c r="J3" s="615"/>
      <c r="K3" s="615"/>
      <c r="L3" s="615"/>
      <c r="M3" s="616"/>
      <c r="N3" s="605"/>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6"/>
      <c r="AQ3" s="606"/>
      <c r="AR3" s="606"/>
      <c r="AS3" s="606"/>
      <c r="AT3" s="607"/>
    </row>
    <row r="4" spans="1:91" x14ac:dyDescent="0.3">
      <c r="A4" s="614"/>
      <c r="B4" s="615"/>
      <c r="C4" s="615"/>
      <c r="D4" s="615"/>
      <c r="E4" s="615"/>
      <c r="F4" s="615"/>
      <c r="G4" s="615"/>
      <c r="H4" s="615"/>
      <c r="I4" s="615"/>
      <c r="J4" s="615"/>
      <c r="K4" s="615"/>
      <c r="L4" s="615"/>
      <c r="M4" s="616"/>
      <c r="N4" s="605"/>
      <c r="O4" s="606"/>
      <c r="P4" s="606"/>
      <c r="Q4" s="606"/>
      <c r="R4" s="606"/>
      <c r="S4" s="606"/>
      <c r="T4" s="606"/>
      <c r="U4" s="606"/>
      <c r="V4" s="606"/>
      <c r="W4" s="606"/>
      <c r="X4" s="606"/>
      <c r="Y4" s="606"/>
      <c r="Z4" s="606"/>
      <c r="AA4" s="606"/>
      <c r="AB4" s="606"/>
      <c r="AC4" s="606"/>
      <c r="AD4" s="606"/>
      <c r="AE4" s="606"/>
      <c r="AF4" s="606"/>
      <c r="AG4" s="606"/>
      <c r="AH4" s="606"/>
      <c r="AI4" s="606"/>
      <c r="AJ4" s="606"/>
      <c r="AK4" s="606"/>
      <c r="AL4" s="606"/>
      <c r="AM4" s="606"/>
      <c r="AN4" s="606"/>
      <c r="AO4" s="606"/>
      <c r="AP4" s="606"/>
      <c r="AQ4" s="606"/>
      <c r="AR4" s="606"/>
      <c r="AS4" s="606"/>
      <c r="AT4" s="607"/>
    </row>
    <row r="5" spans="1:91" x14ac:dyDescent="0.3">
      <c r="A5" s="614"/>
      <c r="B5" s="615"/>
      <c r="C5" s="615"/>
      <c r="D5" s="615"/>
      <c r="E5" s="615"/>
      <c r="F5" s="615"/>
      <c r="G5" s="615"/>
      <c r="H5" s="615"/>
      <c r="I5" s="615"/>
      <c r="J5" s="615"/>
      <c r="K5" s="615"/>
      <c r="L5" s="615"/>
      <c r="M5" s="616"/>
      <c r="N5" s="605"/>
      <c r="O5" s="606"/>
      <c r="P5" s="606"/>
      <c r="Q5" s="606"/>
      <c r="R5" s="606"/>
      <c r="S5" s="606"/>
      <c r="T5" s="606"/>
      <c r="U5" s="606"/>
      <c r="V5" s="606"/>
      <c r="W5" s="606"/>
      <c r="X5" s="606"/>
      <c r="Y5" s="606"/>
      <c r="Z5" s="606"/>
      <c r="AA5" s="606"/>
      <c r="AB5" s="606"/>
      <c r="AC5" s="606"/>
      <c r="AD5" s="606"/>
      <c r="AE5" s="606"/>
      <c r="AF5" s="606"/>
      <c r="AG5" s="606"/>
      <c r="AH5" s="606"/>
      <c r="AI5" s="606"/>
      <c r="AJ5" s="606"/>
      <c r="AK5" s="606"/>
      <c r="AL5" s="606"/>
      <c r="AM5" s="606"/>
      <c r="AN5" s="606"/>
      <c r="AO5" s="606"/>
      <c r="AP5" s="606"/>
      <c r="AQ5" s="606"/>
      <c r="AR5" s="606"/>
      <c r="AS5" s="606"/>
      <c r="AT5" s="607"/>
    </row>
    <row r="6" spans="1:91" ht="15" thickBot="1" x14ac:dyDescent="0.35">
      <c r="A6" s="617"/>
      <c r="B6" s="618"/>
      <c r="C6" s="618"/>
      <c r="D6" s="618"/>
      <c r="E6" s="618"/>
      <c r="F6" s="618"/>
      <c r="G6" s="618"/>
      <c r="H6" s="618"/>
      <c r="I6" s="618"/>
      <c r="J6" s="618"/>
      <c r="K6" s="618"/>
      <c r="L6" s="618"/>
      <c r="M6" s="619"/>
      <c r="N6" s="608"/>
      <c r="O6" s="609"/>
      <c r="P6" s="609"/>
      <c r="Q6" s="609"/>
      <c r="R6" s="609"/>
      <c r="S6" s="609"/>
      <c r="T6" s="609"/>
      <c r="U6" s="609"/>
      <c r="V6" s="609"/>
      <c r="W6" s="609"/>
      <c r="X6" s="609"/>
      <c r="Y6" s="609"/>
      <c r="Z6" s="609"/>
      <c r="AA6" s="609"/>
      <c r="AB6" s="609"/>
      <c r="AC6" s="609"/>
      <c r="AD6" s="609"/>
      <c r="AE6" s="609"/>
      <c r="AF6" s="609"/>
      <c r="AG6" s="609"/>
      <c r="AH6" s="609"/>
      <c r="AI6" s="609"/>
      <c r="AJ6" s="609"/>
      <c r="AK6" s="609"/>
      <c r="AL6" s="609"/>
      <c r="AM6" s="609"/>
      <c r="AN6" s="609"/>
      <c r="AO6" s="609"/>
      <c r="AP6" s="609"/>
      <c r="AQ6" s="609"/>
      <c r="AR6" s="609"/>
      <c r="AS6" s="609"/>
      <c r="AT6" s="610"/>
    </row>
    <row r="7" spans="1:91" x14ac:dyDescent="0.3">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3">
      <c r="A8" s="41"/>
      <c r="B8" s="731" t="s">
        <v>298</v>
      </c>
      <c r="C8" s="732"/>
      <c r="D8" s="732"/>
      <c r="E8" s="732"/>
      <c r="F8" s="732"/>
      <c r="G8" s="732"/>
      <c r="H8" s="732"/>
      <c r="I8" s="732"/>
      <c r="J8" s="667" t="s">
        <v>283</v>
      </c>
      <c r="K8" s="667"/>
      <c r="L8" s="667"/>
      <c r="M8" s="667"/>
      <c r="N8" s="667"/>
      <c r="O8" s="667"/>
      <c r="P8" s="667"/>
      <c r="Q8" s="667"/>
      <c r="R8" s="667"/>
      <c r="S8" s="667"/>
      <c r="T8" s="667"/>
      <c r="U8" s="667"/>
      <c r="V8" s="667"/>
      <c r="W8" s="667"/>
      <c r="X8" s="667"/>
      <c r="Y8" s="667"/>
      <c r="Z8" s="667"/>
      <c r="AA8" s="667"/>
      <c r="AB8" s="667"/>
      <c r="AC8" s="667"/>
      <c r="AD8" s="667"/>
      <c r="AE8" s="667"/>
      <c r="AF8" s="667"/>
      <c r="AG8" s="667"/>
      <c r="AH8" s="667"/>
      <c r="AI8" s="667"/>
      <c r="AJ8" s="667"/>
      <c r="AK8" s="667"/>
      <c r="AL8" s="667"/>
      <c r="AM8" s="667"/>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3">
      <c r="A9" s="41"/>
      <c r="B9" s="732"/>
      <c r="C9" s="732"/>
      <c r="D9" s="732"/>
      <c r="E9" s="732"/>
      <c r="F9" s="732"/>
      <c r="G9" s="732"/>
      <c r="H9" s="732"/>
      <c r="I9" s="732"/>
      <c r="J9" s="667"/>
      <c r="K9" s="667"/>
      <c r="L9" s="667"/>
      <c r="M9" s="667"/>
      <c r="N9" s="667"/>
      <c r="O9" s="667"/>
      <c r="P9" s="667"/>
      <c r="Q9" s="667"/>
      <c r="R9" s="667"/>
      <c r="S9" s="667"/>
      <c r="T9" s="667"/>
      <c r="U9" s="667"/>
      <c r="V9" s="667"/>
      <c r="W9" s="667"/>
      <c r="X9" s="667"/>
      <c r="Y9" s="667"/>
      <c r="Z9" s="667"/>
      <c r="AA9" s="667"/>
      <c r="AB9" s="667"/>
      <c r="AC9" s="667"/>
      <c r="AD9" s="667"/>
      <c r="AE9" s="667"/>
      <c r="AF9" s="667"/>
      <c r="AG9" s="667"/>
      <c r="AH9" s="667"/>
      <c r="AI9" s="667"/>
      <c r="AJ9" s="667"/>
      <c r="AK9" s="667"/>
      <c r="AL9" s="667"/>
      <c r="AM9" s="667"/>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3">
      <c r="A10" s="41"/>
      <c r="B10" s="732"/>
      <c r="C10" s="732"/>
      <c r="D10" s="732"/>
      <c r="E10" s="732"/>
      <c r="F10" s="732"/>
      <c r="G10" s="732"/>
      <c r="H10" s="732"/>
      <c r="I10" s="732"/>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5" thickBot="1" x14ac:dyDescent="0.3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3">
      <c r="A12" s="41"/>
      <c r="B12" s="620" t="s">
        <v>187</v>
      </c>
      <c r="C12" s="620"/>
      <c r="D12" s="621"/>
      <c r="E12" s="715" t="s">
        <v>284</v>
      </c>
      <c r="F12" s="716"/>
      <c r="G12" s="716"/>
      <c r="H12" s="716"/>
      <c r="I12" s="733"/>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722" t="s">
        <v>285</v>
      </c>
      <c r="AP12" s="723"/>
      <c r="AQ12" s="723"/>
      <c r="AR12" s="723"/>
      <c r="AS12" s="723"/>
      <c r="AT12" s="724"/>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3">
      <c r="A13" s="41"/>
      <c r="B13" s="620"/>
      <c r="C13" s="620"/>
      <c r="D13" s="621"/>
      <c r="E13" s="719"/>
      <c r="F13" s="718"/>
      <c r="G13" s="718"/>
      <c r="H13" s="718"/>
      <c r="I13" s="734"/>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725"/>
      <c r="AP13" s="726"/>
      <c r="AQ13" s="726"/>
      <c r="AR13" s="726"/>
      <c r="AS13" s="726"/>
      <c r="AT13" s="727"/>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3">
      <c r="A14" s="41"/>
      <c r="B14" s="620"/>
      <c r="C14" s="620"/>
      <c r="D14" s="621"/>
      <c r="E14" s="719"/>
      <c r="F14" s="718"/>
      <c r="G14" s="718"/>
      <c r="H14" s="718"/>
      <c r="I14" s="734"/>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725"/>
      <c r="AP14" s="726"/>
      <c r="AQ14" s="726"/>
      <c r="AR14" s="726"/>
      <c r="AS14" s="726"/>
      <c r="AT14" s="727"/>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3">
      <c r="A15" s="41"/>
      <c r="B15" s="620"/>
      <c r="C15" s="620"/>
      <c r="D15" s="621"/>
      <c r="E15" s="719"/>
      <c r="F15" s="718"/>
      <c r="G15" s="718"/>
      <c r="H15" s="718"/>
      <c r="I15" s="734"/>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725"/>
      <c r="AP15" s="726"/>
      <c r="AQ15" s="726"/>
      <c r="AR15" s="726"/>
      <c r="AS15" s="726"/>
      <c r="AT15" s="727"/>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3">
      <c r="A16" s="41"/>
      <c r="B16" s="620"/>
      <c r="C16" s="620"/>
      <c r="D16" s="621"/>
      <c r="E16" s="719"/>
      <c r="F16" s="718"/>
      <c r="G16" s="718"/>
      <c r="H16" s="718"/>
      <c r="I16" s="734"/>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725"/>
      <c r="AP16" s="726"/>
      <c r="AQ16" s="726"/>
      <c r="AR16" s="726"/>
      <c r="AS16" s="726"/>
      <c r="AT16" s="727"/>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3">
      <c r="A17" s="41"/>
      <c r="B17" s="620"/>
      <c r="C17" s="620"/>
      <c r="D17" s="621"/>
      <c r="E17" s="719"/>
      <c r="F17" s="718"/>
      <c r="G17" s="718"/>
      <c r="H17" s="718"/>
      <c r="I17" s="734"/>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725"/>
      <c r="AP17" s="726"/>
      <c r="AQ17" s="726"/>
      <c r="AR17" s="726"/>
      <c r="AS17" s="726"/>
      <c r="AT17" s="727"/>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3">
      <c r="A18" s="41"/>
      <c r="B18" s="620"/>
      <c r="C18" s="620"/>
      <c r="D18" s="621"/>
      <c r="E18" s="719"/>
      <c r="F18" s="718"/>
      <c r="G18" s="718"/>
      <c r="H18" s="718"/>
      <c r="I18" s="734"/>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725"/>
      <c r="AP18" s="726"/>
      <c r="AQ18" s="726"/>
      <c r="AR18" s="726"/>
      <c r="AS18" s="726"/>
      <c r="AT18" s="727"/>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3">
      <c r="A19" s="41"/>
      <c r="B19" s="620"/>
      <c r="C19" s="620"/>
      <c r="D19" s="621"/>
      <c r="E19" s="719"/>
      <c r="F19" s="718"/>
      <c r="G19" s="718"/>
      <c r="H19" s="718"/>
      <c r="I19" s="734"/>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725"/>
      <c r="AP19" s="726"/>
      <c r="AQ19" s="726"/>
      <c r="AR19" s="726"/>
      <c r="AS19" s="726"/>
      <c r="AT19" s="727"/>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3">
      <c r="A20" s="41"/>
      <c r="B20" s="620"/>
      <c r="C20" s="620"/>
      <c r="D20" s="621"/>
      <c r="E20" s="719"/>
      <c r="F20" s="718"/>
      <c r="G20" s="718"/>
      <c r="H20" s="718"/>
      <c r="I20" s="734"/>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725"/>
      <c r="AP20" s="726"/>
      <c r="AQ20" s="726"/>
      <c r="AR20" s="726"/>
      <c r="AS20" s="726"/>
      <c r="AT20" s="727"/>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35">
      <c r="A21" s="41"/>
      <c r="B21" s="620"/>
      <c r="C21" s="620"/>
      <c r="D21" s="621"/>
      <c r="E21" s="720"/>
      <c r="F21" s="721"/>
      <c r="G21" s="721"/>
      <c r="H21" s="721"/>
      <c r="I21" s="735"/>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728"/>
      <c r="AP21" s="729"/>
      <c r="AQ21" s="729"/>
      <c r="AR21" s="729"/>
      <c r="AS21" s="729"/>
      <c r="AT21" s="730"/>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3">
      <c r="A22" s="41"/>
      <c r="B22" s="620"/>
      <c r="C22" s="620"/>
      <c r="D22" s="621"/>
      <c r="E22" s="715" t="s">
        <v>286</v>
      </c>
      <c r="F22" s="716"/>
      <c r="G22" s="716"/>
      <c r="H22" s="716"/>
      <c r="I22" s="716"/>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706" t="s">
        <v>287</v>
      </c>
      <c r="AP22" s="707"/>
      <c r="AQ22" s="707"/>
      <c r="AR22" s="707"/>
      <c r="AS22" s="707"/>
      <c r="AT22" s="708"/>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3">
      <c r="A23" s="41"/>
      <c r="B23" s="620"/>
      <c r="C23" s="620"/>
      <c r="D23" s="621"/>
      <c r="E23" s="717"/>
      <c r="F23" s="718"/>
      <c r="G23" s="718"/>
      <c r="H23" s="718"/>
      <c r="I23" s="718"/>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709"/>
      <c r="AP23" s="710"/>
      <c r="AQ23" s="710"/>
      <c r="AR23" s="710"/>
      <c r="AS23" s="710"/>
      <c r="AT23" s="71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3">
      <c r="A24" s="41"/>
      <c r="B24" s="620"/>
      <c r="C24" s="620"/>
      <c r="D24" s="621"/>
      <c r="E24" s="719"/>
      <c r="F24" s="718"/>
      <c r="G24" s="718"/>
      <c r="H24" s="718"/>
      <c r="I24" s="718"/>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709"/>
      <c r="AP24" s="710"/>
      <c r="AQ24" s="710"/>
      <c r="AR24" s="710"/>
      <c r="AS24" s="710"/>
      <c r="AT24" s="71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3">
      <c r="A25" s="41"/>
      <c r="B25" s="620"/>
      <c r="C25" s="620"/>
      <c r="D25" s="621"/>
      <c r="E25" s="719"/>
      <c r="F25" s="718"/>
      <c r="G25" s="718"/>
      <c r="H25" s="718"/>
      <c r="I25" s="718"/>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709"/>
      <c r="AP25" s="710"/>
      <c r="AQ25" s="710"/>
      <c r="AR25" s="710"/>
      <c r="AS25" s="710"/>
      <c r="AT25" s="71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3">
      <c r="A26" s="41"/>
      <c r="B26" s="620"/>
      <c r="C26" s="620"/>
      <c r="D26" s="621"/>
      <c r="E26" s="719"/>
      <c r="F26" s="718"/>
      <c r="G26" s="718"/>
      <c r="H26" s="718"/>
      <c r="I26" s="718"/>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709"/>
      <c r="AP26" s="710"/>
      <c r="AQ26" s="710"/>
      <c r="AR26" s="710"/>
      <c r="AS26" s="710"/>
      <c r="AT26" s="71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3">
      <c r="A27" s="41"/>
      <c r="B27" s="620"/>
      <c r="C27" s="620"/>
      <c r="D27" s="621"/>
      <c r="E27" s="719"/>
      <c r="F27" s="718"/>
      <c r="G27" s="718"/>
      <c r="H27" s="718"/>
      <c r="I27" s="718"/>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709"/>
      <c r="AP27" s="710"/>
      <c r="AQ27" s="710"/>
      <c r="AR27" s="710"/>
      <c r="AS27" s="710"/>
      <c r="AT27" s="71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3">
      <c r="A28" s="41"/>
      <c r="B28" s="620"/>
      <c r="C28" s="620"/>
      <c r="D28" s="621"/>
      <c r="E28" s="719"/>
      <c r="F28" s="718"/>
      <c r="G28" s="718"/>
      <c r="H28" s="718"/>
      <c r="I28" s="718"/>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709"/>
      <c r="AP28" s="710"/>
      <c r="AQ28" s="710"/>
      <c r="AR28" s="710"/>
      <c r="AS28" s="710"/>
      <c r="AT28" s="71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3">
      <c r="A29" s="41"/>
      <c r="B29" s="620"/>
      <c r="C29" s="620"/>
      <c r="D29" s="621"/>
      <c r="E29" s="719"/>
      <c r="F29" s="718"/>
      <c r="G29" s="718"/>
      <c r="H29" s="718"/>
      <c r="I29" s="718"/>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709"/>
      <c r="AP29" s="710"/>
      <c r="AQ29" s="710"/>
      <c r="AR29" s="710"/>
      <c r="AS29" s="710"/>
      <c r="AT29" s="711"/>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3">
      <c r="A30" s="41"/>
      <c r="B30" s="620"/>
      <c r="C30" s="620"/>
      <c r="D30" s="621"/>
      <c r="E30" s="719"/>
      <c r="F30" s="718"/>
      <c r="G30" s="718"/>
      <c r="H30" s="718"/>
      <c r="I30" s="718"/>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709"/>
      <c r="AP30" s="710"/>
      <c r="AQ30" s="710"/>
      <c r="AR30" s="710"/>
      <c r="AS30" s="710"/>
      <c r="AT30" s="711"/>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35">
      <c r="A31" s="41"/>
      <c r="B31" s="620"/>
      <c r="C31" s="620"/>
      <c r="D31" s="621"/>
      <c r="E31" s="720"/>
      <c r="F31" s="721"/>
      <c r="G31" s="721"/>
      <c r="H31" s="721"/>
      <c r="I31" s="721"/>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712"/>
      <c r="AP31" s="713"/>
      <c r="AQ31" s="713"/>
      <c r="AR31" s="713"/>
      <c r="AS31" s="713"/>
      <c r="AT31" s="714"/>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3">
      <c r="A32" s="41"/>
      <c r="B32" s="620"/>
      <c r="C32" s="620"/>
      <c r="D32" s="621"/>
      <c r="E32" s="715" t="s">
        <v>288</v>
      </c>
      <c r="F32" s="716"/>
      <c r="G32" s="716"/>
      <c r="H32" s="716"/>
      <c r="I32" s="733"/>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745" t="s">
        <v>209</v>
      </c>
      <c r="AP32" s="746"/>
      <c r="AQ32" s="746"/>
      <c r="AR32" s="746"/>
      <c r="AS32" s="746"/>
      <c r="AT32" s="747"/>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3">
      <c r="A33" s="41"/>
      <c r="B33" s="620"/>
      <c r="C33" s="620"/>
      <c r="D33" s="621"/>
      <c r="E33" s="717"/>
      <c r="F33" s="718"/>
      <c r="G33" s="718"/>
      <c r="H33" s="718"/>
      <c r="I33" s="734"/>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748"/>
      <c r="AP33" s="749"/>
      <c r="AQ33" s="749"/>
      <c r="AR33" s="749"/>
      <c r="AS33" s="749"/>
      <c r="AT33" s="750"/>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3">
      <c r="A34" s="41"/>
      <c r="B34" s="620"/>
      <c r="C34" s="620"/>
      <c r="D34" s="621"/>
      <c r="E34" s="719"/>
      <c r="F34" s="718"/>
      <c r="G34" s="718"/>
      <c r="H34" s="718"/>
      <c r="I34" s="734"/>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748"/>
      <c r="AP34" s="749"/>
      <c r="AQ34" s="749"/>
      <c r="AR34" s="749"/>
      <c r="AS34" s="749"/>
      <c r="AT34" s="750"/>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3">
      <c r="A35" s="41"/>
      <c r="B35" s="620"/>
      <c r="C35" s="620"/>
      <c r="D35" s="621"/>
      <c r="E35" s="719"/>
      <c r="F35" s="718"/>
      <c r="G35" s="718"/>
      <c r="H35" s="718"/>
      <c r="I35" s="734"/>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748"/>
      <c r="AP35" s="749"/>
      <c r="AQ35" s="749"/>
      <c r="AR35" s="749"/>
      <c r="AS35" s="749"/>
      <c r="AT35" s="750"/>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3">
      <c r="A36" s="41"/>
      <c r="B36" s="620"/>
      <c r="C36" s="620"/>
      <c r="D36" s="621"/>
      <c r="E36" s="719"/>
      <c r="F36" s="718"/>
      <c r="G36" s="718"/>
      <c r="H36" s="718"/>
      <c r="I36" s="734"/>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748"/>
      <c r="AP36" s="749"/>
      <c r="AQ36" s="749"/>
      <c r="AR36" s="749"/>
      <c r="AS36" s="749"/>
      <c r="AT36" s="750"/>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3">
      <c r="A37" s="41"/>
      <c r="B37" s="620"/>
      <c r="C37" s="620"/>
      <c r="D37" s="621"/>
      <c r="E37" s="719"/>
      <c r="F37" s="718"/>
      <c r="G37" s="718"/>
      <c r="H37" s="718"/>
      <c r="I37" s="734"/>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748"/>
      <c r="AP37" s="749"/>
      <c r="AQ37" s="749"/>
      <c r="AR37" s="749"/>
      <c r="AS37" s="749"/>
      <c r="AT37" s="750"/>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3">
      <c r="A38" s="41"/>
      <c r="B38" s="620"/>
      <c r="C38" s="620"/>
      <c r="D38" s="621"/>
      <c r="E38" s="719"/>
      <c r="F38" s="718"/>
      <c r="G38" s="718"/>
      <c r="H38" s="718"/>
      <c r="I38" s="734"/>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748"/>
      <c r="AP38" s="749"/>
      <c r="AQ38" s="749"/>
      <c r="AR38" s="749"/>
      <c r="AS38" s="749"/>
      <c r="AT38" s="750"/>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3">
      <c r="A39" s="41"/>
      <c r="B39" s="620"/>
      <c r="C39" s="620"/>
      <c r="D39" s="621"/>
      <c r="E39" s="719"/>
      <c r="F39" s="718"/>
      <c r="G39" s="718"/>
      <c r="H39" s="718"/>
      <c r="I39" s="734"/>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748"/>
      <c r="AP39" s="749"/>
      <c r="AQ39" s="749"/>
      <c r="AR39" s="749"/>
      <c r="AS39" s="749"/>
      <c r="AT39" s="750"/>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3">
      <c r="A40" s="41"/>
      <c r="B40" s="620"/>
      <c r="C40" s="620"/>
      <c r="D40" s="621"/>
      <c r="E40" s="719"/>
      <c r="F40" s="718"/>
      <c r="G40" s="718"/>
      <c r="H40" s="718"/>
      <c r="I40" s="734"/>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748"/>
      <c r="AP40" s="749"/>
      <c r="AQ40" s="749"/>
      <c r="AR40" s="749"/>
      <c r="AS40" s="749"/>
      <c r="AT40" s="750"/>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35">
      <c r="A41" s="41"/>
      <c r="B41" s="620"/>
      <c r="C41" s="620"/>
      <c r="D41" s="621"/>
      <c r="E41" s="720"/>
      <c r="F41" s="721"/>
      <c r="G41" s="721"/>
      <c r="H41" s="721"/>
      <c r="I41" s="735"/>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751"/>
      <c r="AP41" s="752"/>
      <c r="AQ41" s="752"/>
      <c r="AR41" s="752"/>
      <c r="AS41" s="752"/>
      <c r="AT41" s="753"/>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3">
      <c r="A42" s="41"/>
      <c r="B42" s="620"/>
      <c r="C42" s="620"/>
      <c r="D42" s="621"/>
      <c r="E42" s="715" t="s">
        <v>289</v>
      </c>
      <c r="F42" s="716"/>
      <c r="G42" s="716"/>
      <c r="H42" s="716"/>
      <c r="I42" s="716"/>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736" t="s">
        <v>290</v>
      </c>
      <c r="AP42" s="737"/>
      <c r="AQ42" s="737"/>
      <c r="AR42" s="737"/>
      <c r="AS42" s="737"/>
      <c r="AT42" s="738"/>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3">
      <c r="A43" s="41"/>
      <c r="B43" s="620"/>
      <c r="C43" s="620"/>
      <c r="D43" s="621"/>
      <c r="E43" s="717"/>
      <c r="F43" s="718"/>
      <c r="G43" s="718"/>
      <c r="H43" s="718"/>
      <c r="I43" s="718"/>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739"/>
      <c r="AP43" s="740"/>
      <c r="AQ43" s="740"/>
      <c r="AR43" s="740"/>
      <c r="AS43" s="740"/>
      <c r="AT43" s="741"/>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3">
      <c r="A44" s="41"/>
      <c r="B44" s="620"/>
      <c r="C44" s="620"/>
      <c r="D44" s="621"/>
      <c r="E44" s="719"/>
      <c r="F44" s="718"/>
      <c r="G44" s="718"/>
      <c r="H44" s="718"/>
      <c r="I44" s="718"/>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739"/>
      <c r="AP44" s="740"/>
      <c r="AQ44" s="740"/>
      <c r="AR44" s="740"/>
      <c r="AS44" s="740"/>
      <c r="AT44" s="7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3">
      <c r="A45" s="41"/>
      <c r="B45" s="620"/>
      <c r="C45" s="620"/>
      <c r="D45" s="621"/>
      <c r="E45" s="719"/>
      <c r="F45" s="718"/>
      <c r="G45" s="718"/>
      <c r="H45" s="718"/>
      <c r="I45" s="718"/>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739"/>
      <c r="AP45" s="740"/>
      <c r="AQ45" s="740"/>
      <c r="AR45" s="740"/>
      <c r="AS45" s="740"/>
      <c r="AT45" s="7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3">
      <c r="A46" s="41"/>
      <c r="B46" s="620"/>
      <c r="C46" s="620"/>
      <c r="D46" s="621"/>
      <c r="E46" s="719"/>
      <c r="F46" s="718"/>
      <c r="G46" s="718"/>
      <c r="H46" s="718"/>
      <c r="I46" s="718"/>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739"/>
      <c r="AP46" s="740"/>
      <c r="AQ46" s="740"/>
      <c r="AR46" s="740"/>
      <c r="AS46" s="740"/>
      <c r="AT46" s="7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3">
      <c r="A47" s="41"/>
      <c r="B47" s="620"/>
      <c r="C47" s="620"/>
      <c r="D47" s="621"/>
      <c r="E47" s="719"/>
      <c r="F47" s="718"/>
      <c r="G47" s="718"/>
      <c r="H47" s="718"/>
      <c r="I47" s="718"/>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739"/>
      <c r="AP47" s="740"/>
      <c r="AQ47" s="740"/>
      <c r="AR47" s="740"/>
      <c r="AS47" s="740"/>
      <c r="AT47" s="7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3">
      <c r="A48" s="41"/>
      <c r="B48" s="620"/>
      <c r="C48" s="620"/>
      <c r="D48" s="621"/>
      <c r="E48" s="719"/>
      <c r="F48" s="718"/>
      <c r="G48" s="718"/>
      <c r="H48" s="718"/>
      <c r="I48" s="718"/>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739"/>
      <c r="AP48" s="740"/>
      <c r="AQ48" s="740"/>
      <c r="AR48" s="740"/>
      <c r="AS48" s="740"/>
      <c r="AT48" s="7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3">
      <c r="A49" s="41"/>
      <c r="B49" s="620"/>
      <c r="C49" s="620"/>
      <c r="D49" s="621"/>
      <c r="E49" s="719"/>
      <c r="F49" s="718"/>
      <c r="G49" s="718"/>
      <c r="H49" s="718"/>
      <c r="I49" s="718"/>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739"/>
      <c r="AP49" s="740"/>
      <c r="AQ49" s="740"/>
      <c r="AR49" s="740"/>
      <c r="AS49" s="740"/>
      <c r="AT49" s="7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3">
      <c r="A50" s="41"/>
      <c r="B50" s="620"/>
      <c r="C50" s="620"/>
      <c r="D50" s="621"/>
      <c r="E50" s="719"/>
      <c r="F50" s="718"/>
      <c r="G50" s="718"/>
      <c r="H50" s="718"/>
      <c r="I50" s="718"/>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739"/>
      <c r="AP50" s="740"/>
      <c r="AQ50" s="740"/>
      <c r="AR50" s="740"/>
      <c r="AS50" s="740"/>
      <c r="AT50" s="7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35">
      <c r="A51" s="41"/>
      <c r="B51" s="620"/>
      <c r="C51" s="620"/>
      <c r="D51" s="621"/>
      <c r="E51" s="720"/>
      <c r="F51" s="721"/>
      <c r="G51" s="721"/>
      <c r="H51" s="721"/>
      <c r="I51" s="721"/>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742"/>
      <c r="AP51" s="743"/>
      <c r="AQ51" s="743"/>
      <c r="AR51" s="743"/>
      <c r="AS51" s="743"/>
      <c r="AT51" s="744"/>
    </row>
    <row r="52" spans="1:80" ht="46.5" customHeight="1" x14ac:dyDescent="0.45">
      <c r="A52" s="41"/>
      <c r="B52" s="620"/>
      <c r="C52" s="620"/>
      <c r="D52" s="621"/>
      <c r="E52" s="715" t="s">
        <v>291</v>
      </c>
      <c r="F52" s="716"/>
      <c r="G52" s="716"/>
      <c r="H52" s="716"/>
      <c r="I52" s="733"/>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3">
      <c r="A53" s="41"/>
      <c r="B53" s="620"/>
      <c r="C53" s="620"/>
      <c r="D53" s="621"/>
      <c r="E53" s="717"/>
      <c r="F53" s="718"/>
      <c r="G53" s="718"/>
      <c r="H53" s="718"/>
      <c r="I53" s="734"/>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3">
      <c r="A54" s="41"/>
      <c r="B54" s="620"/>
      <c r="C54" s="620"/>
      <c r="D54" s="621"/>
      <c r="E54" s="717"/>
      <c r="F54" s="718"/>
      <c r="G54" s="718"/>
      <c r="H54" s="718"/>
      <c r="I54" s="734"/>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3">
      <c r="A55" s="41"/>
      <c r="B55" s="620"/>
      <c r="C55" s="620"/>
      <c r="D55" s="621"/>
      <c r="E55" s="719"/>
      <c r="F55" s="718"/>
      <c r="G55" s="718"/>
      <c r="H55" s="718"/>
      <c r="I55" s="734"/>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3">
      <c r="A56" s="41"/>
      <c r="B56" s="620"/>
      <c r="C56" s="620"/>
      <c r="D56" s="621"/>
      <c r="E56" s="719"/>
      <c r="F56" s="718"/>
      <c r="G56" s="718"/>
      <c r="H56" s="718"/>
      <c r="I56" s="734"/>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3">
      <c r="A57" s="41"/>
      <c r="B57" s="620"/>
      <c r="C57" s="620"/>
      <c r="D57" s="621"/>
      <c r="E57" s="719"/>
      <c r="F57" s="718"/>
      <c r="G57" s="718"/>
      <c r="H57" s="718"/>
      <c r="I57" s="734"/>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3">
      <c r="A58" s="41"/>
      <c r="B58" s="620"/>
      <c r="C58" s="620"/>
      <c r="D58" s="621"/>
      <c r="E58" s="719"/>
      <c r="F58" s="718"/>
      <c r="G58" s="718"/>
      <c r="H58" s="718"/>
      <c r="I58" s="734"/>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3">
      <c r="A59" s="41"/>
      <c r="B59" s="620"/>
      <c r="C59" s="620"/>
      <c r="D59" s="621"/>
      <c r="E59" s="719"/>
      <c r="F59" s="718"/>
      <c r="G59" s="718"/>
      <c r="H59" s="718"/>
      <c r="I59" s="734"/>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3">
      <c r="A60" s="41"/>
      <c r="B60" s="620"/>
      <c r="C60" s="620"/>
      <c r="D60" s="621"/>
      <c r="E60" s="719"/>
      <c r="F60" s="718"/>
      <c r="G60" s="718"/>
      <c r="H60" s="718"/>
      <c r="I60" s="734"/>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35">
      <c r="A61" s="41"/>
      <c r="B61" s="620"/>
      <c r="C61" s="620"/>
      <c r="D61" s="621"/>
      <c r="E61" s="720"/>
      <c r="F61" s="721"/>
      <c r="G61" s="721"/>
      <c r="H61" s="721"/>
      <c r="I61" s="735"/>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3">
      <c r="A62" s="41"/>
      <c r="B62" s="41"/>
      <c r="C62" s="41"/>
      <c r="D62" s="41"/>
      <c r="E62" s="41"/>
      <c r="F62" s="41"/>
      <c r="G62" s="41"/>
      <c r="H62" s="41"/>
      <c r="I62" s="41"/>
      <c r="J62" s="715" t="s">
        <v>292</v>
      </c>
      <c r="K62" s="716"/>
      <c r="L62" s="716"/>
      <c r="M62" s="716"/>
      <c r="N62" s="716"/>
      <c r="O62" s="733"/>
      <c r="P62" s="715" t="s">
        <v>293</v>
      </c>
      <c r="Q62" s="716"/>
      <c r="R62" s="716"/>
      <c r="S62" s="716"/>
      <c r="T62" s="716"/>
      <c r="U62" s="733"/>
      <c r="V62" s="715" t="s">
        <v>294</v>
      </c>
      <c r="W62" s="716"/>
      <c r="X62" s="716"/>
      <c r="Y62" s="716"/>
      <c r="Z62" s="716"/>
      <c r="AA62" s="733"/>
      <c r="AB62" s="715" t="s">
        <v>295</v>
      </c>
      <c r="AC62" s="754"/>
      <c r="AD62" s="716"/>
      <c r="AE62" s="716"/>
      <c r="AF62" s="716"/>
      <c r="AG62" s="733"/>
      <c r="AH62" s="715" t="s">
        <v>296</v>
      </c>
      <c r="AI62" s="716"/>
      <c r="AJ62" s="716"/>
      <c r="AK62" s="716"/>
      <c r="AL62" s="716"/>
      <c r="AM62" s="733"/>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3">
      <c r="A63" s="41"/>
      <c r="B63" s="41"/>
      <c r="C63" s="41"/>
      <c r="D63" s="41"/>
      <c r="E63" s="41"/>
      <c r="F63" s="41"/>
      <c r="G63" s="41"/>
      <c r="H63" s="41"/>
      <c r="I63" s="41"/>
      <c r="J63" s="719"/>
      <c r="K63" s="718"/>
      <c r="L63" s="718"/>
      <c r="M63" s="718"/>
      <c r="N63" s="718"/>
      <c r="O63" s="734"/>
      <c r="P63" s="719"/>
      <c r="Q63" s="718"/>
      <c r="R63" s="718"/>
      <c r="S63" s="718"/>
      <c r="T63" s="718"/>
      <c r="U63" s="734"/>
      <c r="V63" s="719"/>
      <c r="W63" s="718"/>
      <c r="X63" s="718"/>
      <c r="Y63" s="718"/>
      <c r="Z63" s="718"/>
      <c r="AA63" s="734"/>
      <c r="AB63" s="719"/>
      <c r="AC63" s="718"/>
      <c r="AD63" s="718"/>
      <c r="AE63" s="718"/>
      <c r="AF63" s="718"/>
      <c r="AG63" s="734"/>
      <c r="AH63" s="719"/>
      <c r="AI63" s="718"/>
      <c r="AJ63" s="718"/>
      <c r="AK63" s="718"/>
      <c r="AL63" s="718"/>
      <c r="AM63" s="734"/>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3">
      <c r="A64" s="41"/>
      <c r="B64" s="41"/>
      <c r="C64" s="41"/>
      <c r="D64" s="41"/>
      <c r="E64" s="41"/>
      <c r="F64" s="41"/>
      <c r="G64" s="41"/>
      <c r="H64" s="41"/>
      <c r="I64" s="41"/>
      <c r="J64" s="719"/>
      <c r="K64" s="718"/>
      <c r="L64" s="718"/>
      <c r="M64" s="718"/>
      <c r="N64" s="718"/>
      <c r="O64" s="734"/>
      <c r="P64" s="719"/>
      <c r="Q64" s="718"/>
      <c r="R64" s="718"/>
      <c r="S64" s="718"/>
      <c r="T64" s="718"/>
      <c r="U64" s="734"/>
      <c r="V64" s="719"/>
      <c r="W64" s="718"/>
      <c r="X64" s="718"/>
      <c r="Y64" s="718"/>
      <c r="Z64" s="718"/>
      <c r="AA64" s="734"/>
      <c r="AB64" s="719"/>
      <c r="AC64" s="718"/>
      <c r="AD64" s="718"/>
      <c r="AE64" s="718"/>
      <c r="AF64" s="718"/>
      <c r="AG64" s="734"/>
      <c r="AH64" s="719"/>
      <c r="AI64" s="718"/>
      <c r="AJ64" s="718"/>
      <c r="AK64" s="718"/>
      <c r="AL64" s="718"/>
      <c r="AM64" s="734"/>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3">
      <c r="A65" s="41"/>
      <c r="B65" s="41"/>
      <c r="C65" s="41"/>
      <c r="D65" s="41"/>
      <c r="E65" s="41"/>
      <c r="F65" s="41"/>
      <c r="G65" s="41"/>
      <c r="H65" s="41"/>
      <c r="I65" s="41"/>
      <c r="J65" s="719"/>
      <c r="K65" s="718"/>
      <c r="L65" s="718"/>
      <c r="M65" s="718"/>
      <c r="N65" s="718"/>
      <c r="O65" s="734"/>
      <c r="P65" s="719"/>
      <c r="Q65" s="718"/>
      <c r="R65" s="718"/>
      <c r="S65" s="718"/>
      <c r="T65" s="718"/>
      <c r="U65" s="734"/>
      <c r="V65" s="719"/>
      <c r="W65" s="718"/>
      <c r="X65" s="718"/>
      <c r="Y65" s="718"/>
      <c r="Z65" s="718"/>
      <c r="AA65" s="734"/>
      <c r="AB65" s="719"/>
      <c r="AC65" s="718"/>
      <c r="AD65" s="718"/>
      <c r="AE65" s="718"/>
      <c r="AF65" s="718"/>
      <c r="AG65" s="734"/>
      <c r="AH65" s="719"/>
      <c r="AI65" s="718"/>
      <c r="AJ65" s="718"/>
      <c r="AK65" s="718"/>
      <c r="AL65" s="718"/>
      <c r="AM65" s="734"/>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3">
      <c r="A66" s="41"/>
      <c r="B66" s="41"/>
      <c r="C66" s="41"/>
      <c r="D66" s="41"/>
      <c r="E66" s="41"/>
      <c r="F66" s="41"/>
      <c r="G66" s="41"/>
      <c r="H66" s="41"/>
      <c r="I66" s="41"/>
      <c r="J66" s="719"/>
      <c r="K66" s="718"/>
      <c r="L66" s="718"/>
      <c r="M66" s="718"/>
      <c r="N66" s="718"/>
      <c r="O66" s="734"/>
      <c r="P66" s="719"/>
      <c r="Q66" s="718"/>
      <c r="R66" s="718"/>
      <c r="S66" s="718"/>
      <c r="T66" s="718"/>
      <c r="U66" s="734"/>
      <c r="V66" s="719"/>
      <c r="W66" s="718"/>
      <c r="X66" s="718"/>
      <c r="Y66" s="718"/>
      <c r="Z66" s="718"/>
      <c r="AA66" s="734"/>
      <c r="AB66" s="719"/>
      <c r="AC66" s="718"/>
      <c r="AD66" s="718"/>
      <c r="AE66" s="718"/>
      <c r="AF66" s="718"/>
      <c r="AG66" s="734"/>
      <c r="AH66" s="719"/>
      <c r="AI66" s="718"/>
      <c r="AJ66" s="718"/>
      <c r="AK66" s="718"/>
      <c r="AL66" s="718"/>
      <c r="AM66" s="734"/>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5" thickBot="1" x14ac:dyDescent="0.35">
      <c r="A67" s="41"/>
      <c r="B67" s="41"/>
      <c r="C67" s="41"/>
      <c r="D67" s="41"/>
      <c r="E67" s="41"/>
      <c r="F67" s="41"/>
      <c r="G67" s="41"/>
      <c r="H67" s="41"/>
      <c r="I67" s="41"/>
      <c r="J67" s="720"/>
      <c r="K67" s="721"/>
      <c r="L67" s="721"/>
      <c r="M67" s="721"/>
      <c r="N67" s="721"/>
      <c r="O67" s="735"/>
      <c r="P67" s="720"/>
      <c r="Q67" s="721"/>
      <c r="R67" s="721"/>
      <c r="S67" s="721"/>
      <c r="T67" s="721"/>
      <c r="U67" s="735"/>
      <c r="V67" s="720"/>
      <c r="W67" s="721"/>
      <c r="X67" s="721"/>
      <c r="Y67" s="721"/>
      <c r="Z67" s="721"/>
      <c r="AA67" s="735"/>
      <c r="AB67" s="720"/>
      <c r="AC67" s="721"/>
      <c r="AD67" s="721"/>
      <c r="AE67" s="721"/>
      <c r="AF67" s="721"/>
      <c r="AG67" s="735"/>
      <c r="AH67" s="720"/>
      <c r="AI67" s="721"/>
      <c r="AJ67" s="721"/>
      <c r="AK67" s="721"/>
      <c r="AL67" s="721"/>
      <c r="AM67" s="735"/>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3">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3">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3">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3">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3">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3">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3">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3">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3">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3">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3">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3">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3">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3">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3">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3">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3">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3">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3">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3">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3">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3">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3">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3">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3">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3">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3">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3">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3">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3">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3">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3">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3">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3">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3">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3">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3">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3">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3">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3">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3">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3">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3">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3">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3">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3">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3">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3">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3">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3">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3">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3">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3">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3">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3">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3">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3">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3">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3">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3">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3">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3">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3">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3">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3">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3">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3">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3">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3">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3">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3">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3">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3">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3">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3">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3">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3">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3">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3">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3">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3">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3">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3">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3">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3">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3">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3">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3">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3">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3">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3">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3">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3">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3">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3">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3">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3">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3">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3">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3">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3">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3">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3">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3">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3">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3">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3">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3">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3">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3">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3">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3">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3">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3">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3">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3">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3">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3">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3">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3">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3">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3">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3">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3">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3">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3">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3">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3">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3">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3">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3">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3">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3">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3">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3">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3">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3">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3">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3">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3">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3">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3">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3">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3">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3">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3">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3">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3">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3">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3">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3">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3">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3">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3">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3">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3">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3">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3">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3">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3">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3">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3">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3">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3">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3">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3">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3">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3">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3">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3">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3">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3">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3">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3">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3">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3">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3">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3">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3">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3">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3">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3">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3">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3">
      <c r="A251" s="41"/>
    </row>
    <row r="252" spans="1:60" hidden="1" x14ac:dyDescent="0.3">
      <c r="A252" s="41"/>
    </row>
    <row r="253" spans="1:60" hidden="1" x14ac:dyDescent="0.3">
      <c r="A253" s="41"/>
    </row>
    <row r="254" spans="1:60" hidden="1" x14ac:dyDescent="0.3">
      <c r="A254" s="41"/>
    </row>
  </sheetData>
  <mergeCells count="19">
    <mergeCell ref="J62:O67"/>
    <mergeCell ref="P62:U67"/>
    <mergeCell ref="V62:AA67"/>
    <mergeCell ref="AB62:AG67"/>
    <mergeCell ref="AH62:AM67"/>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4"/>
  <cols>
    <col min="1" max="1" width="5.6640625" style="59" customWidth="1"/>
    <col min="2" max="2" width="23.6640625" style="59" customWidth="1"/>
    <col min="3" max="3" width="20.109375" style="59" customWidth="1"/>
    <col min="4" max="4" width="18.44140625" style="59" customWidth="1"/>
    <col min="5" max="5" width="57" style="59" customWidth="1"/>
    <col min="6" max="6" width="24.6640625" style="59" customWidth="1"/>
    <col min="7" max="7" width="72.5546875" style="59" customWidth="1"/>
    <col min="8" max="8" width="11.44140625" style="59" customWidth="1"/>
    <col min="9" max="16384" width="11.44140625" style="59" hidden="1"/>
  </cols>
  <sheetData>
    <row r="1" spans="1:16" ht="25.35" customHeight="1" x14ac:dyDescent="0.4">
      <c r="A1" s="563"/>
      <c r="B1" s="759"/>
      <c r="C1" s="564"/>
      <c r="D1" s="553" t="s">
        <v>299</v>
      </c>
      <c r="E1" s="553"/>
      <c r="F1" s="553"/>
      <c r="G1" s="553"/>
      <c r="H1" s="553"/>
      <c r="I1" s="70"/>
      <c r="J1" s="70"/>
      <c r="K1" s="70"/>
      <c r="L1" s="70"/>
      <c r="M1" s="70"/>
      <c r="N1" s="70"/>
      <c r="O1" s="70"/>
      <c r="P1" s="71"/>
    </row>
    <row r="2" spans="1:16" ht="25.35" customHeight="1" thickBot="1" x14ac:dyDescent="0.45">
      <c r="A2" s="565"/>
      <c r="B2" s="760"/>
      <c r="C2" s="566"/>
      <c r="D2" s="556"/>
      <c r="E2" s="556"/>
      <c r="F2" s="556"/>
      <c r="G2" s="556"/>
      <c r="H2" s="556"/>
      <c r="I2" s="72"/>
      <c r="J2" s="72"/>
      <c r="K2" s="72"/>
      <c r="L2" s="72"/>
      <c r="M2" s="72"/>
      <c r="N2" s="72"/>
      <c r="O2" s="72"/>
      <c r="P2" s="73"/>
    </row>
    <row r="3" spans="1:16" ht="17.399999999999999" thickBot="1" x14ac:dyDescent="0.45"/>
    <row r="4" spans="1:16" ht="34.200000000000003" thickBot="1" x14ac:dyDescent="0.45">
      <c r="B4" s="128" t="s">
        <v>300</v>
      </c>
      <c r="C4" s="129" t="s">
        <v>301</v>
      </c>
      <c r="D4" s="761" t="s">
        <v>302</v>
      </c>
      <c r="E4" s="762"/>
      <c r="F4" s="130" t="s">
        <v>303</v>
      </c>
      <c r="G4" s="131" t="s">
        <v>304</v>
      </c>
      <c r="H4" s="117"/>
    </row>
    <row r="5" spans="1:16" ht="55.5" customHeight="1" x14ac:dyDescent="0.4">
      <c r="B5" s="124" t="s">
        <v>285</v>
      </c>
      <c r="C5" s="763" t="s">
        <v>305</v>
      </c>
      <c r="D5" s="120" t="s">
        <v>2</v>
      </c>
      <c r="E5" s="121" t="s">
        <v>306</v>
      </c>
      <c r="F5" s="766" t="s">
        <v>307</v>
      </c>
      <c r="G5" s="769" t="s">
        <v>308</v>
      </c>
      <c r="H5" s="117"/>
    </row>
    <row r="6" spans="1:16" ht="60.75" customHeight="1" x14ac:dyDescent="0.4">
      <c r="B6" s="125" t="s">
        <v>287</v>
      </c>
      <c r="C6" s="764"/>
      <c r="D6" s="118" t="s">
        <v>6</v>
      </c>
      <c r="E6" s="119" t="s">
        <v>309</v>
      </c>
      <c r="F6" s="767"/>
      <c r="G6" s="770"/>
      <c r="H6" s="117"/>
    </row>
    <row r="7" spans="1:16" ht="63.75" customHeight="1" thickBot="1" x14ac:dyDescent="0.45">
      <c r="B7" s="126" t="s">
        <v>209</v>
      </c>
      <c r="C7" s="765"/>
      <c r="D7" s="122" t="s">
        <v>4</v>
      </c>
      <c r="E7" s="127" t="s">
        <v>310</v>
      </c>
      <c r="F7" s="768"/>
      <c r="G7" s="771"/>
      <c r="H7" s="117"/>
    </row>
    <row r="8" spans="1:16" ht="51" customHeight="1" x14ac:dyDescent="0.4">
      <c r="B8" s="756" t="s">
        <v>290</v>
      </c>
      <c r="C8" s="763" t="s">
        <v>311</v>
      </c>
      <c r="D8" s="120" t="s">
        <v>2</v>
      </c>
      <c r="E8" s="121" t="s">
        <v>306</v>
      </c>
      <c r="F8" s="766" t="s">
        <v>312</v>
      </c>
      <c r="G8" s="769" t="s">
        <v>313</v>
      </c>
      <c r="H8" s="755"/>
    </row>
    <row r="9" spans="1:16" ht="50.4" x14ac:dyDescent="0.4">
      <c r="B9" s="757"/>
      <c r="C9" s="764"/>
      <c r="D9" s="118" t="s">
        <v>6</v>
      </c>
      <c r="E9" s="119" t="s">
        <v>309</v>
      </c>
      <c r="F9" s="767"/>
      <c r="G9" s="770"/>
      <c r="H9" s="755"/>
    </row>
    <row r="10" spans="1:16" ht="46.8" x14ac:dyDescent="0.4">
      <c r="B10" s="757"/>
      <c r="C10" s="764"/>
      <c r="D10" s="118" t="s">
        <v>4</v>
      </c>
      <c r="E10" s="119" t="s">
        <v>310</v>
      </c>
      <c r="F10" s="767"/>
      <c r="G10" s="770"/>
      <c r="H10" s="755"/>
    </row>
    <row r="11" spans="1:16" ht="24" thickBot="1" x14ac:dyDescent="0.45">
      <c r="B11" s="758"/>
      <c r="C11" s="765"/>
      <c r="D11" s="122" t="s">
        <v>0</v>
      </c>
      <c r="E11" s="123" t="s">
        <v>314</v>
      </c>
      <c r="F11" s="768"/>
      <c r="G11" s="771"/>
      <c r="H11" s="755"/>
    </row>
    <row r="12" spans="1:16" ht="16.8" x14ac:dyDescent="0.4"/>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44140625" defaultRowHeight="14.4" x14ac:dyDescent="0.3"/>
  <cols>
    <col min="1" max="1" width="63.5546875" customWidth="1"/>
    <col min="2" max="2" width="53.5546875" customWidth="1"/>
    <col min="3" max="3" width="11.109375" customWidth="1"/>
  </cols>
  <sheetData>
    <row r="1" spans="1:4" ht="15" thickBot="1" x14ac:dyDescent="0.35">
      <c r="A1" s="141" t="s">
        <v>139</v>
      </c>
      <c r="B1" s="141" t="s">
        <v>143</v>
      </c>
      <c r="C1" s="141" t="s">
        <v>315</v>
      </c>
    </row>
    <row r="2" spans="1:4" ht="61.2" x14ac:dyDescent="0.3">
      <c r="A2" t="s">
        <v>316</v>
      </c>
      <c r="B2" t="s">
        <v>317</v>
      </c>
      <c r="C2" s="67" t="s">
        <v>23</v>
      </c>
      <c r="D2" s="66" t="s">
        <v>68</v>
      </c>
    </row>
    <row r="3" spans="1:4" ht="50.4" x14ac:dyDescent="0.3">
      <c r="A3" t="s">
        <v>17</v>
      </c>
      <c r="B3" t="s">
        <v>318</v>
      </c>
      <c r="C3" s="67" t="s">
        <v>43</v>
      </c>
      <c r="D3" s="67" t="s">
        <v>79</v>
      </c>
    </row>
    <row r="4" spans="1:4" ht="54" x14ac:dyDescent="0.3">
      <c r="A4" t="s">
        <v>15</v>
      </c>
      <c r="B4" t="s">
        <v>175</v>
      </c>
      <c r="C4" s="67" t="s">
        <v>56</v>
      </c>
    </row>
    <row r="5" spans="1:4" x14ac:dyDescent="0.3">
      <c r="A5" t="s">
        <v>166</v>
      </c>
      <c r="B5" t="s">
        <v>319</v>
      </c>
      <c r="C5" s="67"/>
    </row>
    <row r="6" spans="1:4" x14ac:dyDescent="0.3">
      <c r="A6" s="142" t="s">
        <v>179</v>
      </c>
      <c r="B6" t="s">
        <v>320</v>
      </c>
    </row>
    <row r="7" spans="1:4" x14ac:dyDescent="0.3">
      <c r="A7" t="s">
        <v>321</v>
      </c>
      <c r="B7" t="s">
        <v>322</v>
      </c>
    </row>
    <row r="8" spans="1:4" x14ac:dyDescent="0.3">
      <c r="A8" t="s">
        <v>323</v>
      </c>
      <c r="B8" t="s">
        <v>324</v>
      </c>
    </row>
    <row r="9" spans="1:4" x14ac:dyDescent="0.3">
      <c r="A9" t="s">
        <v>325</v>
      </c>
      <c r="B9" t="s">
        <v>326</v>
      </c>
    </row>
    <row r="10" spans="1:4" x14ac:dyDescent="0.3">
      <c r="A10" t="s">
        <v>327</v>
      </c>
      <c r="B10" t="s">
        <v>16</v>
      </c>
    </row>
    <row r="11" spans="1:4" x14ac:dyDescent="0.3">
      <c r="B11" t="s">
        <v>18</v>
      </c>
    </row>
    <row r="12" spans="1:4" x14ac:dyDescent="0.3">
      <c r="B12" t="s">
        <v>20</v>
      </c>
    </row>
    <row r="13" spans="1:4" x14ac:dyDescent="0.3">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44140625" defaultRowHeight="14.4" x14ac:dyDescent="0.3"/>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44140625" defaultRowHeight="14.4" x14ac:dyDescent="0.3"/>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44140625" defaultRowHeight="14.4" x14ac:dyDescent="0.3"/>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33203125" defaultRowHeight="13.8" x14ac:dyDescent="0.3"/>
  <cols>
    <col min="1" max="2" width="14.33203125" style="43"/>
    <col min="3" max="3" width="17" style="43" customWidth="1"/>
    <col min="4" max="4" width="14.33203125" style="43"/>
    <col min="5" max="5" width="46" style="43" customWidth="1"/>
    <col min="6" max="16384" width="14.33203125" style="43"/>
  </cols>
  <sheetData>
    <row r="1" spans="2:6" ht="24" customHeight="1" thickBot="1" x14ac:dyDescent="0.35">
      <c r="B1" s="772" t="s">
        <v>328</v>
      </c>
      <c r="C1" s="773"/>
      <c r="D1" s="773"/>
      <c r="E1" s="773"/>
      <c r="F1" s="774"/>
    </row>
    <row r="2" spans="2:6" ht="16.2" thickBot="1" x14ac:dyDescent="0.35">
      <c r="B2" s="44"/>
      <c r="C2" s="44"/>
      <c r="D2" s="44"/>
      <c r="E2" s="44"/>
      <c r="F2" s="44"/>
    </row>
    <row r="3" spans="2:6" ht="16.2" thickBot="1" x14ac:dyDescent="0.35">
      <c r="B3" s="776" t="s">
        <v>329</v>
      </c>
      <c r="C3" s="777"/>
      <c r="D3" s="777"/>
      <c r="E3" s="56" t="s">
        <v>330</v>
      </c>
      <c r="F3" s="57" t="s">
        <v>331</v>
      </c>
    </row>
    <row r="4" spans="2:6" ht="31.2" x14ac:dyDescent="0.3">
      <c r="B4" s="778" t="s">
        <v>332</v>
      </c>
      <c r="C4" s="780" t="s">
        <v>133</v>
      </c>
      <c r="D4" s="45" t="s">
        <v>23</v>
      </c>
      <c r="E4" s="46" t="s">
        <v>333</v>
      </c>
      <c r="F4" s="47">
        <v>0.25</v>
      </c>
    </row>
    <row r="5" spans="2:6" ht="46.8" x14ac:dyDescent="0.3">
      <c r="B5" s="779"/>
      <c r="C5" s="781"/>
      <c r="D5" s="48" t="s">
        <v>43</v>
      </c>
      <c r="E5" s="49" t="s">
        <v>334</v>
      </c>
      <c r="F5" s="50">
        <v>0.15</v>
      </c>
    </row>
    <row r="6" spans="2:6" ht="46.8" x14ac:dyDescent="0.3">
      <c r="B6" s="779"/>
      <c r="C6" s="781"/>
      <c r="D6" s="48" t="s">
        <v>56</v>
      </c>
      <c r="E6" s="49" t="s">
        <v>335</v>
      </c>
      <c r="F6" s="50">
        <v>0.1</v>
      </c>
    </row>
    <row r="7" spans="2:6" ht="62.4" x14ac:dyDescent="0.3">
      <c r="B7" s="779"/>
      <c r="C7" s="781" t="s">
        <v>134</v>
      </c>
      <c r="D7" s="48" t="s">
        <v>68</v>
      </c>
      <c r="E7" s="49" t="s">
        <v>336</v>
      </c>
      <c r="F7" s="50">
        <v>0.25</v>
      </c>
    </row>
    <row r="8" spans="2:6" ht="31.2" x14ac:dyDescent="0.3">
      <c r="B8" s="779"/>
      <c r="C8" s="781"/>
      <c r="D8" s="48" t="s">
        <v>79</v>
      </c>
      <c r="E8" s="49" t="s">
        <v>337</v>
      </c>
      <c r="F8" s="50">
        <v>0.15</v>
      </c>
    </row>
    <row r="9" spans="2:6" ht="46.8" x14ac:dyDescent="0.3">
      <c r="B9" s="779" t="s">
        <v>338</v>
      </c>
      <c r="C9" s="781" t="s">
        <v>135</v>
      </c>
      <c r="D9" s="48" t="s">
        <v>86</v>
      </c>
      <c r="E9" s="49" t="s">
        <v>339</v>
      </c>
      <c r="F9" s="51" t="s">
        <v>340</v>
      </c>
    </row>
    <row r="10" spans="2:6" ht="46.8" x14ac:dyDescent="0.3">
      <c r="B10" s="779"/>
      <c r="C10" s="781"/>
      <c r="D10" s="48" t="s">
        <v>91</v>
      </c>
      <c r="E10" s="49" t="s">
        <v>341</v>
      </c>
      <c r="F10" s="51" t="s">
        <v>340</v>
      </c>
    </row>
    <row r="11" spans="2:6" ht="46.8" x14ac:dyDescent="0.3">
      <c r="B11" s="779"/>
      <c r="C11" s="781" t="s">
        <v>136</v>
      </c>
      <c r="D11" s="48" t="s">
        <v>96</v>
      </c>
      <c r="E11" s="49" t="s">
        <v>342</v>
      </c>
      <c r="F11" s="51" t="s">
        <v>340</v>
      </c>
    </row>
    <row r="12" spans="2:6" ht="46.8" x14ac:dyDescent="0.3">
      <c r="B12" s="779"/>
      <c r="C12" s="781"/>
      <c r="D12" s="48" t="s">
        <v>100</v>
      </c>
      <c r="E12" s="49" t="s">
        <v>343</v>
      </c>
      <c r="F12" s="51" t="s">
        <v>340</v>
      </c>
    </row>
    <row r="13" spans="2:6" ht="31.2" x14ac:dyDescent="0.3">
      <c r="B13" s="779"/>
      <c r="C13" s="781" t="s">
        <v>137</v>
      </c>
      <c r="D13" s="48" t="s">
        <v>169</v>
      </c>
      <c r="E13" s="49" t="s">
        <v>344</v>
      </c>
      <c r="F13" s="51" t="s">
        <v>340</v>
      </c>
    </row>
    <row r="14" spans="2:6" ht="16.2" thickBot="1" x14ac:dyDescent="0.35">
      <c r="B14" s="782"/>
      <c r="C14" s="783"/>
      <c r="D14" s="52" t="s">
        <v>180</v>
      </c>
      <c r="E14" s="53" t="s">
        <v>345</v>
      </c>
      <c r="F14" s="54" t="s">
        <v>340</v>
      </c>
    </row>
    <row r="15" spans="2:6" ht="49.5" customHeight="1" x14ac:dyDescent="0.3">
      <c r="B15" s="775" t="s">
        <v>346</v>
      </c>
      <c r="C15" s="775"/>
      <c r="D15" s="775"/>
      <c r="E15" s="775"/>
      <c r="F15" s="775"/>
    </row>
    <row r="16" spans="2:6" ht="27" customHeight="1" x14ac:dyDescent="0.3">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FD4EA2-7806-4CC9-A98D-736047EE5DDE}">
  <ds:schemaRefs>
    <ds:schemaRef ds:uri="http://schemas.microsoft.com/sharepoint/v3/contenttype/forms"/>
  </ds:schemaRefs>
</ds:datastoreItem>
</file>

<file path=customXml/itemProps3.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Ip Location</cp:lastModifiedBy>
  <cp:revision/>
  <dcterms:created xsi:type="dcterms:W3CDTF">2020-03-24T23:12:47Z</dcterms:created>
  <dcterms:modified xsi:type="dcterms:W3CDTF">2025-04-09T17:36:05Z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