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filterPrivacy="1"/>
  <xr:revisionPtr revIDLastSave="0" documentId="13_ncr:1_{F7F47628-3FDD-484E-BB22-AF0403869D8F}" xr6:coauthVersionLast="47" xr6:coauthVersionMax="47" xr10:uidLastSave="{00000000-0000-0000-0000-000000000000}"/>
  <bookViews>
    <workbookView xWindow="0" yWindow="500" windowWidth="36980" windowHeight="23940" tabRatio="518" xr2:uid="{54FB94B4-085F-4041-AC67-63E6B8FDA67E}"/>
  </bookViews>
  <sheets>
    <sheet name="VIGENCIA ACTUAL " sheetId="5" r:id="rId1"/>
    <sheet name="GRÁFICOS (2)" sheetId="6" r:id="rId2"/>
    <sheet name="RESERVAS NO PUBLICAR" sheetId="2" state="hidden" r:id="rId3"/>
  </sheets>
  <externalReferences>
    <externalReference r:id="rId4"/>
    <externalReference r:id="rId5"/>
  </externalReferences>
  <definedNames>
    <definedName name="_xlnm._FilterDatabase" localSheetId="2" hidden="1">'RESERVAS NO PUBLICAR'!$A$15:$T$93</definedName>
    <definedName name="_xlnm._FilterDatabase" localSheetId="0" hidden="1">'VIGENCIA ACTUAL '!#REF!</definedName>
    <definedName name="_xlnm.Print_Area" localSheetId="2">'RESERVAS NO PUBLICAR'!$A$1:$R$103</definedName>
    <definedName name="_xlnm.Print_Area" localSheetId="0">'VIGENCIA ACTUAL '!$A$1:$W$22</definedName>
    <definedName name="_xlnm.Print_Titles" localSheetId="2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6" l="1"/>
  <c r="E11" i="6"/>
  <c r="C1" i="6"/>
  <c r="P21" i="5"/>
  <c r="P104" i="5"/>
  <c r="P105" i="5"/>
  <c r="P97" i="5"/>
  <c r="P98" i="5"/>
  <c r="X43" i="5"/>
  <c r="W43" i="5"/>
  <c r="O17" i="5"/>
  <c r="O16" i="5" s="1"/>
  <c r="O15" i="5" s="1"/>
  <c r="P64" i="5"/>
  <c r="Q85" i="5" l="1"/>
  <c r="Q84" i="5" s="1"/>
  <c r="Q71" i="5" s="1"/>
  <c r="Q15" i="5" s="1"/>
  <c r="L125" i="5"/>
  <c r="L112" i="5"/>
  <c r="M103" i="5"/>
  <c r="M100" i="5"/>
  <c r="M50" i="5" l="1"/>
  <c r="L50" i="5"/>
  <c r="L45" i="5"/>
  <c r="L103" i="5" l="1"/>
  <c r="M112" i="5"/>
  <c r="M96" i="5" l="1"/>
  <c r="M51" i="5"/>
  <c r="M48" i="5"/>
  <c r="M49" i="5"/>
  <c r="L99" i="5" l="1"/>
  <c r="P19" i="5" l="1"/>
  <c r="R123" i="5" l="1"/>
  <c r="V102" i="5"/>
  <c r="U102" i="5"/>
  <c r="T102" i="5"/>
  <c r="S102" i="5"/>
  <c r="R102" i="5"/>
  <c r="V101" i="5"/>
  <c r="U101" i="5"/>
  <c r="T101" i="5"/>
  <c r="S101" i="5"/>
  <c r="R101" i="5"/>
  <c r="P126" i="5"/>
  <c r="W126" i="5" s="1"/>
  <c r="P125" i="5"/>
  <c r="W125" i="5" s="1"/>
  <c r="P124" i="5"/>
  <c r="P121" i="5"/>
  <c r="P118" i="5"/>
  <c r="P113" i="5"/>
  <c r="P112" i="5"/>
  <c r="P109" i="5"/>
  <c r="P106" i="5"/>
  <c r="P102" i="5"/>
  <c r="P101" i="5"/>
  <c r="P99" i="5"/>
  <c r="X99" i="5" s="1"/>
  <c r="P96" i="5"/>
  <c r="P95" i="5"/>
  <c r="P92" i="5"/>
  <c r="P91" i="5"/>
  <c r="P88" i="5"/>
  <c r="P86" i="5" s="1"/>
  <c r="P83" i="5"/>
  <c r="P82" i="5"/>
  <c r="P81" i="5"/>
  <c r="P78" i="5"/>
  <c r="P77" i="5"/>
  <c r="P76" i="5"/>
  <c r="P70" i="5"/>
  <c r="P67" i="5"/>
  <c r="P63" i="5"/>
  <c r="P61" i="5"/>
  <c r="P60" i="5"/>
  <c r="P59" i="5"/>
  <c r="P56" i="5"/>
  <c r="P50" i="5"/>
  <c r="P47" i="5" s="1"/>
  <c r="P52" i="5"/>
  <c r="P51" i="5"/>
  <c r="P49" i="5"/>
  <c r="X49" i="5" s="1"/>
  <c r="P48" i="5"/>
  <c r="P46" i="5"/>
  <c r="P45" i="5"/>
  <c r="P44" i="5"/>
  <c r="P43" i="5"/>
  <c r="P40" i="5"/>
  <c r="P37" i="5"/>
  <c r="P36" i="5"/>
  <c r="P35" i="5"/>
  <c r="P34" i="5"/>
  <c r="P33" i="5"/>
  <c r="X33" i="5" s="1"/>
  <c r="P32" i="5"/>
  <c r="P30" i="5"/>
  <c r="P29" i="5"/>
  <c r="P28" i="5"/>
  <c r="P27" i="5"/>
  <c r="P26" i="5"/>
  <c r="P25" i="5"/>
  <c r="P24" i="5"/>
  <c r="P23" i="5"/>
  <c r="P22" i="5"/>
  <c r="P20" i="5"/>
  <c r="V83" i="5"/>
  <c r="U83" i="5"/>
  <c r="T83" i="5"/>
  <c r="S83" i="5"/>
  <c r="R83" i="5"/>
  <c r="V82" i="5"/>
  <c r="U82" i="5"/>
  <c r="T82" i="5"/>
  <c r="S82" i="5"/>
  <c r="W82" i="5" s="1"/>
  <c r="R82" i="5"/>
  <c r="V12" i="5"/>
  <c r="U12" i="5"/>
  <c r="T12" i="5"/>
  <c r="S12" i="5"/>
  <c r="R12" i="5"/>
  <c r="P12" i="5"/>
  <c r="K12" i="5"/>
  <c r="K31" i="5"/>
  <c r="M98" i="5"/>
  <c r="M97" i="5" s="1"/>
  <c r="V120" i="5"/>
  <c r="U120" i="5"/>
  <c r="U119" i="5" s="1"/>
  <c r="T120" i="5"/>
  <c r="F28" i="6" s="1"/>
  <c r="S120" i="5"/>
  <c r="R120" i="5"/>
  <c r="V117" i="5"/>
  <c r="U117" i="5"/>
  <c r="U116" i="5" s="1"/>
  <c r="T117" i="5"/>
  <c r="R117" i="5"/>
  <c r="V111" i="5"/>
  <c r="U111" i="5"/>
  <c r="U110" i="5" s="1"/>
  <c r="T111" i="5"/>
  <c r="S111" i="5"/>
  <c r="R111" i="5"/>
  <c r="M111" i="5"/>
  <c r="M110" i="5" s="1"/>
  <c r="V108" i="5"/>
  <c r="U108" i="5"/>
  <c r="U107" i="5" s="1"/>
  <c r="T108" i="5"/>
  <c r="S108" i="5"/>
  <c r="R108" i="5"/>
  <c r="R105" i="5"/>
  <c r="R69" i="5"/>
  <c r="V66" i="5"/>
  <c r="V65" i="5" s="1"/>
  <c r="U66" i="5"/>
  <c r="U65" i="5" s="1"/>
  <c r="T66" i="5"/>
  <c r="W60" i="5"/>
  <c r="W59" i="5"/>
  <c r="V55" i="5"/>
  <c r="V54" i="5" s="1"/>
  <c r="U55" i="5"/>
  <c r="U54" i="5" s="1"/>
  <c r="V39" i="5"/>
  <c r="U39" i="5"/>
  <c r="T39" i="5"/>
  <c r="S39" i="5"/>
  <c r="X37" i="5"/>
  <c r="W37" i="5"/>
  <c r="X36" i="5"/>
  <c r="W36" i="5"/>
  <c r="X35" i="5"/>
  <c r="W35" i="5"/>
  <c r="X34" i="5"/>
  <c r="W34" i="5"/>
  <c r="R31" i="5"/>
  <c r="X29" i="5"/>
  <c r="W28" i="5"/>
  <c r="R21" i="5"/>
  <c r="X22" i="5"/>
  <c r="V19" i="5"/>
  <c r="U19" i="5"/>
  <c r="R19" i="5"/>
  <c r="L47" i="5"/>
  <c r="L111" i="5"/>
  <c r="L110" i="5" s="1"/>
  <c r="N98" i="5"/>
  <c r="M94" i="5"/>
  <c r="M93" i="5" s="1"/>
  <c r="F249" i="6"/>
  <c r="B29" i="6"/>
  <c r="B254" i="6" s="1"/>
  <c r="B28" i="6"/>
  <c r="B253" i="6" s="1"/>
  <c r="B27" i="6"/>
  <c r="B252" i="6" s="1"/>
  <c r="B26" i="6"/>
  <c r="B251" i="6" s="1"/>
  <c r="B25" i="6"/>
  <c r="B250" i="6" s="1"/>
  <c r="B24" i="6"/>
  <c r="B249" i="6" s="1"/>
  <c r="B23" i="6"/>
  <c r="B247" i="6" s="1"/>
  <c r="B22" i="6"/>
  <c r="B246" i="6"/>
  <c r="B21" i="6"/>
  <c r="B245" i="6" s="1"/>
  <c r="B20" i="6"/>
  <c r="B244" i="6" s="1"/>
  <c r="B19" i="6"/>
  <c r="B243" i="6" s="1"/>
  <c r="B18" i="6"/>
  <c r="B242" i="6" s="1"/>
  <c r="B16" i="6"/>
  <c r="Q123" i="5"/>
  <c r="Q122" i="5" s="1"/>
  <c r="M123" i="5"/>
  <c r="M122" i="5" s="1"/>
  <c r="N123" i="5"/>
  <c r="N122" i="5" s="1"/>
  <c r="O123" i="5"/>
  <c r="O122" i="5" s="1"/>
  <c r="K123" i="5"/>
  <c r="K122" i="5" s="1"/>
  <c r="Q120" i="5"/>
  <c r="Q119" i="5" s="1"/>
  <c r="L120" i="5"/>
  <c r="L119" i="5" s="1"/>
  <c r="M120" i="5"/>
  <c r="M119" i="5" s="1"/>
  <c r="N120" i="5"/>
  <c r="N119" i="5" s="1"/>
  <c r="O120" i="5"/>
  <c r="O119" i="5" s="1"/>
  <c r="K120" i="5"/>
  <c r="K119" i="5" s="1"/>
  <c r="Q117" i="5"/>
  <c r="Q116" i="5" s="1"/>
  <c r="L117" i="5"/>
  <c r="L116" i="5"/>
  <c r="M117" i="5"/>
  <c r="M116" i="5" s="1"/>
  <c r="N117" i="5"/>
  <c r="N116" i="5" s="1"/>
  <c r="O117" i="5"/>
  <c r="O116" i="5"/>
  <c r="K117" i="5"/>
  <c r="Q111" i="5"/>
  <c r="Q110" i="5" s="1"/>
  <c r="N111" i="5"/>
  <c r="N110" i="5"/>
  <c r="O111" i="5"/>
  <c r="O110" i="5" s="1"/>
  <c r="K111" i="5"/>
  <c r="K110" i="5"/>
  <c r="Q108" i="5"/>
  <c r="Q107" i="5" s="1"/>
  <c r="L108" i="5"/>
  <c r="L107" i="5" s="1"/>
  <c r="M108" i="5"/>
  <c r="M107" i="5" s="1"/>
  <c r="N108" i="5"/>
  <c r="N107" i="5" s="1"/>
  <c r="O108" i="5"/>
  <c r="O107" i="5" s="1"/>
  <c r="K108" i="5"/>
  <c r="K107" i="5" s="1"/>
  <c r="S105" i="5"/>
  <c r="E24" i="6" s="1"/>
  <c r="D249" i="6" s="1"/>
  <c r="T105" i="5"/>
  <c r="T104" i="5" s="1"/>
  <c r="U105" i="5"/>
  <c r="U104" i="5" s="1"/>
  <c r="V105" i="5"/>
  <c r="G24" i="6" s="1"/>
  <c r="H249" i="6" s="1"/>
  <c r="Q105" i="5"/>
  <c r="Q104" i="5" s="1"/>
  <c r="L105" i="5"/>
  <c r="L104" i="5" s="1"/>
  <c r="M105" i="5"/>
  <c r="M104" i="5" s="1"/>
  <c r="N105" i="5"/>
  <c r="N104" i="5" s="1"/>
  <c r="O105" i="5"/>
  <c r="O104" i="5" s="1"/>
  <c r="K105" i="5"/>
  <c r="K104" i="5"/>
  <c r="O98" i="5"/>
  <c r="K98" i="5"/>
  <c r="R94" i="5"/>
  <c r="R93" i="5" s="1"/>
  <c r="S94" i="5"/>
  <c r="S93" i="5" s="1"/>
  <c r="T94" i="5"/>
  <c r="F22" i="6" s="1"/>
  <c r="U94" i="5"/>
  <c r="U93" i="5" s="1"/>
  <c r="V94" i="5"/>
  <c r="G22" i="6" s="1"/>
  <c r="H246" i="6" s="1"/>
  <c r="Q94" i="5"/>
  <c r="Q93" i="5" s="1"/>
  <c r="L94" i="5"/>
  <c r="L93" i="5"/>
  <c r="N94" i="5"/>
  <c r="N93" i="5" s="1"/>
  <c r="O94" i="5"/>
  <c r="O93" i="5" s="1"/>
  <c r="K94" i="5"/>
  <c r="K93" i="5" s="1"/>
  <c r="S90" i="5"/>
  <c r="S89" i="5" s="1"/>
  <c r="T90" i="5"/>
  <c r="F21" i="6" s="1"/>
  <c r="U90" i="5"/>
  <c r="U89" i="5" s="1"/>
  <c r="V90" i="5"/>
  <c r="G21" i="6" s="1"/>
  <c r="H245" i="6" s="1"/>
  <c r="R90" i="5"/>
  <c r="D21" i="6" s="1"/>
  <c r="Q90" i="5"/>
  <c r="Q89" i="5" s="1"/>
  <c r="L90" i="5"/>
  <c r="M90" i="5"/>
  <c r="N90" i="5"/>
  <c r="O90" i="5"/>
  <c r="K90" i="5"/>
  <c r="K89" i="5" s="1"/>
  <c r="S87" i="5"/>
  <c r="S86" i="5" s="1"/>
  <c r="T87" i="5"/>
  <c r="T86" i="5" s="1"/>
  <c r="U87" i="5"/>
  <c r="U86" i="5"/>
  <c r="V87" i="5"/>
  <c r="G20" i="6" s="1"/>
  <c r="R87" i="5"/>
  <c r="R86" i="5" s="1"/>
  <c r="D20" i="6"/>
  <c r="Q87" i="5"/>
  <c r="Q86" i="5" s="1"/>
  <c r="L75" i="5"/>
  <c r="L74" i="5" s="1"/>
  <c r="M75" i="5"/>
  <c r="M74" i="5" s="1"/>
  <c r="N75" i="5"/>
  <c r="N74" i="5" s="1"/>
  <c r="O75" i="5"/>
  <c r="O74" i="5" s="1"/>
  <c r="L87" i="5"/>
  <c r="L86" i="5" s="1"/>
  <c r="M87" i="5"/>
  <c r="M86" i="5" s="1"/>
  <c r="N87" i="5"/>
  <c r="N86" i="5" s="1"/>
  <c r="O87" i="5"/>
  <c r="O86" i="5" s="1"/>
  <c r="K87" i="5"/>
  <c r="K86" i="5" s="1"/>
  <c r="Q80" i="5"/>
  <c r="Q79" i="5" s="1"/>
  <c r="L80" i="5"/>
  <c r="L79" i="5" s="1"/>
  <c r="M80" i="5"/>
  <c r="M79" i="5" s="1"/>
  <c r="N80" i="5"/>
  <c r="O80" i="5"/>
  <c r="O79" i="5" s="1"/>
  <c r="K80" i="5"/>
  <c r="K79" i="5" s="1"/>
  <c r="Q75" i="5"/>
  <c r="Q74" i="5" s="1"/>
  <c r="K75" i="5"/>
  <c r="K74" i="5" s="1"/>
  <c r="R39" i="5"/>
  <c r="P39" i="5"/>
  <c r="K39" i="5"/>
  <c r="W106" i="5"/>
  <c r="X106" i="5"/>
  <c r="X91" i="5"/>
  <c r="W92" i="5"/>
  <c r="W77" i="5"/>
  <c r="X77" i="5"/>
  <c r="X70" i="5"/>
  <c r="W63" i="5"/>
  <c r="X60" i="5"/>
  <c r="P58" i="5"/>
  <c r="P57" i="5" s="1"/>
  <c r="P55" i="5"/>
  <c r="P54" i="5" s="1"/>
  <c r="X88" i="5"/>
  <c r="V69" i="5"/>
  <c r="U69" i="5"/>
  <c r="T69" i="5"/>
  <c r="S69" i="5"/>
  <c r="Q69" i="5"/>
  <c r="O69" i="5"/>
  <c r="N69" i="5"/>
  <c r="M69" i="5"/>
  <c r="M64" i="5" s="1"/>
  <c r="L69" i="5"/>
  <c r="K69" i="5"/>
  <c r="N97" i="5"/>
  <c r="O97" i="5"/>
  <c r="P68" i="5"/>
  <c r="R66" i="5"/>
  <c r="R65" i="5" s="1"/>
  <c r="Q66" i="5"/>
  <c r="Q65" i="5" s="1"/>
  <c r="O66" i="5"/>
  <c r="O65" i="5" s="1"/>
  <c r="N66" i="5"/>
  <c r="N65" i="5" s="1"/>
  <c r="M66" i="5"/>
  <c r="L66" i="5"/>
  <c r="L65" i="5" s="1"/>
  <c r="K66" i="5"/>
  <c r="K65" i="5" s="1"/>
  <c r="K64" i="5" s="1"/>
  <c r="V62" i="5"/>
  <c r="U62" i="5"/>
  <c r="T62" i="5"/>
  <c r="S62" i="5"/>
  <c r="R62" i="5"/>
  <c r="Q62" i="5"/>
  <c r="O62" i="5"/>
  <c r="N62" i="5"/>
  <c r="M62" i="5"/>
  <c r="L62" i="5"/>
  <c r="K62" i="5"/>
  <c r="R58" i="5"/>
  <c r="R57" i="5" s="1"/>
  <c r="Q58" i="5"/>
  <c r="Q57" i="5" s="1"/>
  <c r="O58" i="5"/>
  <c r="O57" i="5" s="1"/>
  <c r="N58" i="5"/>
  <c r="N57" i="5" s="1"/>
  <c r="M58" i="5"/>
  <c r="M57" i="5" s="1"/>
  <c r="L58" i="5"/>
  <c r="L57" i="5"/>
  <c r="K58" i="5"/>
  <c r="K57" i="5" s="1"/>
  <c r="R55" i="5"/>
  <c r="R54" i="5" s="1"/>
  <c r="Q55" i="5"/>
  <c r="Q54" i="5" s="1"/>
  <c r="O55" i="5"/>
  <c r="O54" i="5"/>
  <c r="N55" i="5"/>
  <c r="N54" i="5" s="1"/>
  <c r="M55" i="5"/>
  <c r="M54" i="5"/>
  <c r="L55" i="5"/>
  <c r="L54" i="5" s="1"/>
  <c r="K55" i="5"/>
  <c r="K54" i="5" s="1"/>
  <c r="Q47" i="5"/>
  <c r="O47" i="5"/>
  <c r="O41" i="5" s="1"/>
  <c r="O38" i="5" s="1"/>
  <c r="N47" i="5"/>
  <c r="K47" i="5"/>
  <c r="Q42" i="5"/>
  <c r="O42" i="5"/>
  <c r="N42" i="5"/>
  <c r="N41" i="5" s="1"/>
  <c r="N38" i="5" s="1"/>
  <c r="L42" i="5"/>
  <c r="K42" i="5"/>
  <c r="Q31" i="5"/>
  <c r="N31" i="5"/>
  <c r="M31" i="5"/>
  <c r="L31" i="5"/>
  <c r="P31" i="5" s="1"/>
  <c r="Q21" i="5"/>
  <c r="N21" i="5"/>
  <c r="M21" i="5"/>
  <c r="L21" i="5"/>
  <c r="K21" i="5"/>
  <c r="Q19" i="5"/>
  <c r="N19" i="5"/>
  <c r="M19" i="5"/>
  <c r="K19" i="5"/>
  <c r="M17" i="5"/>
  <c r="L17" i="5"/>
  <c r="M73" i="2"/>
  <c r="M72" i="2" s="1"/>
  <c r="N27" i="2"/>
  <c r="Q28" i="2"/>
  <c r="Q27" i="2"/>
  <c r="Q26" i="2" s="1"/>
  <c r="P28" i="2"/>
  <c r="P27" i="2"/>
  <c r="P26" i="2" s="1"/>
  <c r="O28" i="2"/>
  <c r="R28" i="2" s="1"/>
  <c r="N28" i="2"/>
  <c r="R29" i="2"/>
  <c r="L28" i="2"/>
  <c r="L27" i="2" s="1"/>
  <c r="O27" i="2"/>
  <c r="O26" i="2" s="1"/>
  <c r="M32" i="2"/>
  <c r="M31" i="2" s="1"/>
  <c r="M30" i="2" s="1"/>
  <c r="P38" i="2"/>
  <c r="M81" i="2"/>
  <c r="M80" i="2"/>
  <c r="M79" i="2" s="1"/>
  <c r="M77" i="2"/>
  <c r="M76" i="2" s="1"/>
  <c r="M75" i="2"/>
  <c r="M74" i="2"/>
  <c r="M66" i="2"/>
  <c r="M64" i="2" s="1"/>
  <c r="M63" i="2"/>
  <c r="M61" i="2"/>
  <c r="M59" i="2" s="1"/>
  <c r="M60" i="2"/>
  <c r="N57" i="2"/>
  <c r="N54" i="2"/>
  <c r="M55" i="2"/>
  <c r="M51" i="2"/>
  <c r="M50" i="2" s="1"/>
  <c r="N38" i="2"/>
  <c r="M41" i="2"/>
  <c r="O38" i="2"/>
  <c r="R38" i="2" s="1"/>
  <c r="Q38" i="2"/>
  <c r="L38" i="2"/>
  <c r="N36" i="2"/>
  <c r="N35" i="2" s="1"/>
  <c r="N34" i="2" s="1"/>
  <c r="M93" i="2"/>
  <c r="M92" i="2"/>
  <c r="M91" i="2"/>
  <c r="M90" i="2" s="1"/>
  <c r="M89" i="2"/>
  <c r="M88" i="2"/>
  <c r="M87" i="2"/>
  <c r="M86" i="2"/>
  <c r="M85" i="2" s="1"/>
  <c r="M84" i="2" s="1"/>
  <c r="M83" i="2"/>
  <c r="M82" i="2" s="1"/>
  <c r="M78" i="2"/>
  <c r="M71" i="2"/>
  <c r="M70" i="2" s="1"/>
  <c r="M69" i="2"/>
  <c r="M68" i="2"/>
  <c r="M67" i="2"/>
  <c r="M65" i="2"/>
  <c r="M62" i="2"/>
  <c r="M58" i="2"/>
  <c r="M57" i="2"/>
  <c r="M56" i="2"/>
  <c r="M54" i="2" s="1"/>
  <c r="M49" i="2"/>
  <c r="M48" i="2"/>
  <c r="M47" i="2"/>
  <c r="M46" i="2" s="1"/>
  <c r="M45" i="2"/>
  <c r="M44" i="2"/>
  <c r="M43" i="2"/>
  <c r="M42" i="2" s="1"/>
  <c r="M37" i="2"/>
  <c r="M36" i="2" s="1"/>
  <c r="M35" i="2" s="1"/>
  <c r="M34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/>
  <c r="N26" i="2"/>
  <c r="N19" i="2"/>
  <c r="N79" i="2"/>
  <c r="N74" i="2"/>
  <c r="N64" i="2"/>
  <c r="N59" i="2"/>
  <c r="N53" i="2" s="1"/>
  <c r="N52" i="2" s="1"/>
  <c r="M40" i="2"/>
  <c r="N85" i="2"/>
  <c r="N84" i="2"/>
  <c r="N22" i="2"/>
  <c r="N18" i="2"/>
  <c r="N17" i="2" s="1"/>
  <c r="N16" i="2" s="1"/>
  <c r="M22" i="2"/>
  <c r="M19" i="2"/>
  <c r="M39" i="2"/>
  <c r="M38" i="2" s="1"/>
  <c r="M18" i="2"/>
  <c r="M17" i="2"/>
  <c r="O90" i="2"/>
  <c r="R90" i="2" s="1"/>
  <c r="P90" i="2"/>
  <c r="P85" i="2" s="1"/>
  <c r="P84" i="2" s="1"/>
  <c r="Q90" i="2"/>
  <c r="Q85" i="2" s="1"/>
  <c r="Q84" i="2" s="1"/>
  <c r="O88" i="2"/>
  <c r="O85" i="2" s="1"/>
  <c r="P88" i="2"/>
  <c r="Q88" i="2"/>
  <c r="O86" i="2"/>
  <c r="P86" i="2"/>
  <c r="Q86" i="2"/>
  <c r="O82" i="2"/>
  <c r="P82" i="2"/>
  <c r="Q82" i="2"/>
  <c r="O79" i="2"/>
  <c r="R79" i="2" s="1"/>
  <c r="P79" i="2"/>
  <c r="Q79" i="2"/>
  <c r="O76" i="2"/>
  <c r="R76" i="2" s="1"/>
  <c r="P76" i="2"/>
  <c r="Q76" i="2"/>
  <c r="O74" i="2"/>
  <c r="R74" i="2" s="1"/>
  <c r="P74" i="2"/>
  <c r="Q74" i="2"/>
  <c r="O72" i="2"/>
  <c r="R72" i="2" s="1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O53" i="2" s="1"/>
  <c r="P54" i="2"/>
  <c r="Q54" i="2"/>
  <c r="Q53" i="2" s="1"/>
  <c r="Q52" i="2" s="1"/>
  <c r="O50" i="2"/>
  <c r="R50" i="2" s="1"/>
  <c r="P50" i="2"/>
  <c r="Q50" i="2"/>
  <c r="O46" i="2"/>
  <c r="R46" i="2" s="1"/>
  <c r="P46" i="2"/>
  <c r="P35" i="2" s="1"/>
  <c r="P34" i="2" s="1"/>
  <c r="Q46" i="2"/>
  <c r="O42" i="2"/>
  <c r="P42" i="2"/>
  <c r="Q42" i="2"/>
  <c r="O36" i="2"/>
  <c r="P36" i="2"/>
  <c r="Q36" i="2"/>
  <c r="Q35" i="2" s="1"/>
  <c r="Q34" i="2" s="1"/>
  <c r="Q33" i="2" s="1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O18" i="2" s="1"/>
  <c r="P19" i="2"/>
  <c r="P18" i="2" s="1"/>
  <c r="P17" i="2" s="1"/>
  <c r="P16" i="2" s="1"/>
  <c r="Q19" i="2"/>
  <c r="Q18" i="2" s="1"/>
  <c r="Q17" i="2" s="1"/>
  <c r="L90" i="2"/>
  <c r="L88" i="2"/>
  <c r="L86" i="2"/>
  <c r="L85" i="2" s="1"/>
  <c r="L84" i="2" s="1"/>
  <c r="L82" i="2"/>
  <c r="R82" i="2" s="1"/>
  <c r="L79" i="2"/>
  <c r="L76" i="2"/>
  <c r="L74" i="2"/>
  <c r="L72" i="2"/>
  <c r="L70" i="2"/>
  <c r="R70" i="2"/>
  <c r="L64" i="2"/>
  <c r="L57" i="2"/>
  <c r="L54" i="2"/>
  <c r="L50" i="2"/>
  <c r="L46" i="2"/>
  <c r="L42" i="2"/>
  <c r="L36" i="2"/>
  <c r="L35" i="2" s="1"/>
  <c r="L34" i="2" s="1"/>
  <c r="L33" i="2" s="1"/>
  <c r="Q31" i="2"/>
  <c r="Q30" i="2"/>
  <c r="P31" i="2"/>
  <c r="P30" i="2"/>
  <c r="O31" i="2"/>
  <c r="R31" i="2" s="1"/>
  <c r="O30" i="2"/>
  <c r="R30" i="2" s="1"/>
  <c r="L31" i="2"/>
  <c r="L30" i="2" s="1"/>
  <c r="Q22" i="2"/>
  <c r="P22" i="2"/>
  <c r="O22" i="2"/>
  <c r="L22" i="2"/>
  <c r="L18" i="2" s="1"/>
  <c r="L17" i="2" s="1"/>
  <c r="R42" i="2"/>
  <c r="R22" i="2"/>
  <c r="R59" i="2"/>
  <c r="R86" i="2"/>
  <c r="R64" i="2"/>
  <c r="R88" i="2"/>
  <c r="R57" i="2"/>
  <c r="R19" i="2"/>
  <c r="R54" i="2"/>
  <c r="P53" i="2"/>
  <c r="P52" i="2" s="1"/>
  <c r="L53" i="2"/>
  <c r="L52" i="2" s="1"/>
  <c r="W44" i="5"/>
  <c r="X44" i="5"/>
  <c r="P66" i="5"/>
  <c r="P65" i="5"/>
  <c r="W99" i="5"/>
  <c r="X92" i="5"/>
  <c r="W88" i="5"/>
  <c r="X63" i="5"/>
  <c r="P62" i="5"/>
  <c r="W62" i="5" s="1"/>
  <c r="T89" i="5"/>
  <c r="P111" i="5" l="1"/>
  <c r="C26" i="6" s="1"/>
  <c r="C251" i="6" s="1"/>
  <c r="I24" i="6"/>
  <c r="P103" i="5"/>
  <c r="W103" i="5" s="1"/>
  <c r="P100" i="5"/>
  <c r="W33" i="5"/>
  <c r="V93" i="5"/>
  <c r="S104" i="5"/>
  <c r="Q64" i="5"/>
  <c r="P80" i="5"/>
  <c r="V104" i="5"/>
  <c r="N64" i="5"/>
  <c r="O115" i="5"/>
  <c r="O114" i="5" s="1"/>
  <c r="P117" i="5"/>
  <c r="C27" i="6" s="1"/>
  <c r="C252" i="6" s="1"/>
  <c r="T93" i="5"/>
  <c r="V89" i="5"/>
  <c r="P90" i="5"/>
  <c r="V86" i="5"/>
  <c r="X86" i="5"/>
  <c r="L73" i="5"/>
  <c r="L72" i="5" s="1"/>
  <c r="L64" i="5"/>
  <c r="X62" i="5"/>
  <c r="O53" i="5"/>
  <c r="Q53" i="5"/>
  <c r="M53" i="5"/>
  <c r="K41" i="5"/>
  <c r="N18" i="5"/>
  <c r="N17" i="5" s="1"/>
  <c r="K18" i="5"/>
  <c r="K17" i="5" s="1"/>
  <c r="X90" i="5"/>
  <c r="C21" i="6"/>
  <c r="C245" i="6" s="1"/>
  <c r="P53" i="5"/>
  <c r="C10" i="6" s="1"/>
  <c r="W56" i="5"/>
  <c r="L53" i="5"/>
  <c r="P42" i="5"/>
  <c r="W26" i="5"/>
  <c r="Q41" i="5"/>
  <c r="Q38" i="5" s="1"/>
  <c r="R53" i="5"/>
  <c r="D10" i="6" s="1"/>
  <c r="P119" i="5"/>
  <c r="X24" i="5"/>
  <c r="X26" i="5"/>
  <c r="X28" i="5"/>
  <c r="X30" i="5"/>
  <c r="X82" i="5"/>
  <c r="X56" i="5"/>
  <c r="E20" i="6"/>
  <c r="D244" i="6" s="1"/>
  <c r="P89" i="5"/>
  <c r="X89" i="5" s="1"/>
  <c r="L41" i="5"/>
  <c r="L38" i="5" s="1"/>
  <c r="K53" i="5"/>
  <c r="O85" i="5"/>
  <c r="O84" i="5" s="1"/>
  <c r="P87" i="5"/>
  <c r="C20" i="6" s="1"/>
  <c r="K20" i="6" s="1"/>
  <c r="I244" i="6" s="1"/>
  <c r="P94" i="5"/>
  <c r="X94" i="5" s="1"/>
  <c r="D22" i="6"/>
  <c r="N115" i="5"/>
  <c r="N114" i="5" s="1"/>
  <c r="P120" i="5"/>
  <c r="C28" i="6" s="1"/>
  <c r="I28" i="6" s="1"/>
  <c r="M47" i="5"/>
  <c r="M41" i="5" s="1"/>
  <c r="M38" i="5" s="1"/>
  <c r="M16" i="5" s="1"/>
  <c r="W118" i="5"/>
  <c r="W20" i="5"/>
  <c r="W67" i="5"/>
  <c r="U64" i="5"/>
  <c r="W86" i="5"/>
  <c r="W51" i="5"/>
  <c r="V64" i="5"/>
  <c r="G11" i="6" s="1"/>
  <c r="P107" i="5"/>
  <c r="W24" i="5"/>
  <c r="F20" i="6"/>
  <c r="F244" i="6" s="1"/>
  <c r="W91" i="5"/>
  <c r="N53" i="5"/>
  <c r="O64" i="5"/>
  <c r="O73" i="5"/>
  <c r="O72" i="5" s="1"/>
  <c r="P108" i="5"/>
  <c r="C25" i="6" s="1"/>
  <c r="C250" i="6" s="1"/>
  <c r="M115" i="5"/>
  <c r="M114" i="5" s="1"/>
  <c r="P18" i="5"/>
  <c r="N79" i="5"/>
  <c r="N73" i="5" s="1"/>
  <c r="N72" i="5" s="1"/>
  <c r="M42" i="5"/>
  <c r="W25" i="5"/>
  <c r="W27" i="5"/>
  <c r="W29" i="5"/>
  <c r="W49" i="5"/>
  <c r="X81" i="5"/>
  <c r="W112" i="5"/>
  <c r="R75" i="5"/>
  <c r="R74" i="5" s="1"/>
  <c r="V42" i="5"/>
  <c r="T58" i="5"/>
  <c r="T57" i="5" s="1"/>
  <c r="P110" i="5"/>
  <c r="M73" i="5"/>
  <c r="M72" i="5" s="1"/>
  <c r="P75" i="5"/>
  <c r="C18" i="6" s="1"/>
  <c r="C242" i="6" s="1"/>
  <c r="W70" i="5"/>
  <c r="V75" i="5"/>
  <c r="G18" i="6" s="1"/>
  <c r="R64" i="5"/>
  <c r="D11" i="6" s="1"/>
  <c r="W78" i="5"/>
  <c r="U42" i="5"/>
  <c r="S123" i="5"/>
  <c r="S122" i="5" s="1"/>
  <c r="T55" i="5"/>
  <c r="X55" i="5" s="1"/>
  <c r="N85" i="5"/>
  <c r="N84" i="5" s="1"/>
  <c r="C19" i="6"/>
  <c r="C243" i="6" s="1"/>
  <c r="P79" i="5"/>
  <c r="M85" i="5"/>
  <c r="M84" i="5" s="1"/>
  <c r="L16" i="2"/>
  <c r="L15" i="2" s="1"/>
  <c r="H244" i="6"/>
  <c r="N15" i="2"/>
  <c r="P93" i="5"/>
  <c r="X93" i="5" s="1"/>
  <c r="X96" i="5"/>
  <c r="W96" i="5"/>
  <c r="N33" i="2"/>
  <c r="F245" i="6"/>
  <c r="R18" i="2"/>
  <c r="O17" i="2"/>
  <c r="R85" i="2"/>
  <c r="O84" i="2"/>
  <c r="R84" i="2" s="1"/>
  <c r="M26" i="2"/>
  <c r="M16" i="2" s="1"/>
  <c r="R26" i="2"/>
  <c r="M53" i="2"/>
  <c r="M52" i="2" s="1"/>
  <c r="M33" i="2" s="1"/>
  <c r="M29" i="2" s="1"/>
  <c r="M28" i="2" s="1"/>
  <c r="R27" i="2"/>
  <c r="L26" i="2"/>
  <c r="K38" i="5"/>
  <c r="P33" i="2"/>
  <c r="P15" i="2" s="1"/>
  <c r="N16" i="5"/>
  <c r="W104" i="5"/>
  <c r="P74" i="5"/>
  <c r="K73" i="5"/>
  <c r="K72" i="5" s="1"/>
  <c r="Q16" i="2"/>
  <c r="Q15" i="2" s="1"/>
  <c r="R53" i="2"/>
  <c r="O52" i="2"/>
  <c r="R52" i="2" s="1"/>
  <c r="E21" i="6"/>
  <c r="X52" i="5"/>
  <c r="X50" i="5"/>
  <c r="X68" i="5"/>
  <c r="W68" i="5"/>
  <c r="W90" i="5"/>
  <c r="X23" i="5"/>
  <c r="X25" i="5"/>
  <c r="W45" i="5"/>
  <c r="W76" i="5"/>
  <c r="P69" i="5"/>
  <c r="C11" i="6" s="1"/>
  <c r="W30" i="5"/>
  <c r="W46" i="5"/>
  <c r="X76" i="5"/>
  <c r="K97" i="5"/>
  <c r="K85" i="5" s="1"/>
  <c r="K84" i="5" s="1"/>
  <c r="R36" i="2"/>
  <c r="R89" i="5"/>
  <c r="X20" i="5"/>
  <c r="X45" i="5"/>
  <c r="T119" i="5"/>
  <c r="O35" i="2"/>
  <c r="L98" i="5"/>
  <c r="L97" i="5" s="1"/>
  <c r="L85" i="5" s="1"/>
  <c r="L84" i="5" s="1"/>
  <c r="W50" i="5"/>
  <c r="W83" i="5"/>
  <c r="W61" i="5"/>
  <c r="S55" i="5"/>
  <c r="W22" i="5"/>
  <c r="X121" i="5"/>
  <c r="F246" i="6"/>
  <c r="Q18" i="5"/>
  <c r="Q17" i="5" s="1"/>
  <c r="Q16" i="5" s="1"/>
  <c r="L123" i="5"/>
  <c r="W52" i="5"/>
  <c r="Q73" i="5"/>
  <c r="Q72" i="5" s="1"/>
  <c r="K116" i="5"/>
  <c r="Q115" i="5"/>
  <c r="Q114" i="5" s="1"/>
  <c r="W32" i="5"/>
  <c r="X61" i="5"/>
  <c r="X78" i="5"/>
  <c r="X125" i="5"/>
  <c r="E22" i="6"/>
  <c r="X83" i="5"/>
  <c r="X32" i="5"/>
  <c r="W101" i="5"/>
  <c r="W124" i="5"/>
  <c r="X46" i="5"/>
  <c r="W23" i="5"/>
  <c r="X27" i="5"/>
  <c r="X51" i="5"/>
  <c r="X101" i="5"/>
  <c r="X124" i="5"/>
  <c r="V58" i="5"/>
  <c r="V57" i="5" s="1"/>
  <c r="V53" i="5" s="1"/>
  <c r="G10" i="6" s="1"/>
  <c r="X40" i="5"/>
  <c r="S66" i="5"/>
  <c r="S65" i="5" s="1"/>
  <c r="S64" i="5" s="1"/>
  <c r="D26" i="6"/>
  <c r="R110" i="5"/>
  <c r="R42" i="5"/>
  <c r="T19" i="5"/>
  <c r="X19" i="5" s="1"/>
  <c r="T123" i="5"/>
  <c r="V98" i="5"/>
  <c r="G23" i="6" s="1"/>
  <c r="H247" i="6" s="1"/>
  <c r="V47" i="5"/>
  <c r="V41" i="5" s="1"/>
  <c r="V38" i="5" s="1"/>
  <c r="G9" i="6" s="1"/>
  <c r="S42" i="5"/>
  <c r="R116" i="5"/>
  <c r="D27" i="6"/>
  <c r="T31" i="5"/>
  <c r="U75" i="5"/>
  <c r="U74" i="5" s="1"/>
  <c r="S117" i="5"/>
  <c r="S98" i="5"/>
  <c r="W109" i="5"/>
  <c r="R98" i="5"/>
  <c r="D23" i="6" s="1"/>
  <c r="U80" i="5"/>
  <c r="U79" i="5" s="1"/>
  <c r="V123" i="5"/>
  <c r="G29" i="6" s="1"/>
  <c r="V21" i="5"/>
  <c r="T75" i="5"/>
  <c r="F18" i="6" s="1"/>
  <c r="G25" i="6"/>
  <c r="V107" i="5"/>
  <c r="V116" i="5"/>
  <c r="G27" i="6"/>
  <c r="H252" i="6" s="1"/>
  <c r="U31" i="5"/>
  <c r="T42" i="5"/>
  <c r="S80" i="5"/>
  <c r="S79" i="5" s="1"/>
  <c r="U98" i="5"/>
  <c r="U97" i="5" s="1"/>
  <c r="U85" i="5" s="1"/>
  <c r="U84" i="5" s="1"/>
  <c r="S75" i="5"/>
  <c r="T98" i="5"/>
  <c r="W40" i="5"/>
  <c r="R47" i="5"/>
  <c r="S58" i="5"/>
  <c r="U58" i="5"/>
  <c r="U57" i="5" s="1"/>
  <c r="U53" i="5" s="1"/>
  <c r="V31" i="5"/>
  <c r="X118" i="5"/>
  <c r="T80" i="5"/>
  <c r="T79" i="5" s="1"/>
  <c r="U47" i="5"/>
  <c r="X112" i="5"/>
  <c r="T21" i="5"/>
  <c r="V80" i="5"/>
  <c r="G19" i="6" s="1"/>
  <c r="T47" i="5"/>
  <c r="X47" i="5" s="1"/>
  <c r="R80" i="5"/>
  <c r="R79" i="5" s="1"/>
  <c r="U21" i="5"/>
  <c r="U123" i="5"/>
  <c r="U122" i="5" s="1"/>
  <c r="U115" i="5" s="1"/>
  <c r="U114" i="5" s="1"/>
  <c r="S47" i="5"/>
  <c r="W47" i="5" s="1"/>
  <c r="R18" i="5"/>
  <c r="R17" i="5" s="1"/>
  <c r="D8" i="6" s="1"/>
  <c r="W81" i="5"/>
  <c r="R119" i="5"/>
  <c r="D28" i="6"/>
  <c r="S119" i="5"/>
  <c r="E28" i="6"/>
  <c r="T110" i="5"/>
  <c r="F26" i="6"/>
  <c r="F253" i="6"/>
  <c r="S110" i="5"/>
  <c r="W111" i="5"/>
  <c r="E26" i="6"/>
  <c r="W39" i="5"/>
  <c r="V110" i="5"/>
  <c r="G26" i="6"/>
  <c r="X39" i="5"/>
  <c r="X58" i="5"/>
  <c r="D24" i="6"/>
  <c r="R104" i="5"/>
  <c r="V119" i="5"/>
  <c r="G28" i="6"/>
  <c r="S107" i="5"/>
  <c r="W107" i="5" s="1"/>
  <c r="E25" i="6"/>
  <c r="T116" i="5"/>
  <c r="F27" i="6"/>
  <c r="D29" i="6"/>
  <c r="R122" i="5"/>
  <c r="F25" i="6"/>
  <c r="T107" i="5"/>
  <c r="T65" i="5"/>
  <c r="X66" i="5"/>
  <c r="D25" i="6"/>
  <c r="R107" i="5"/>
  <c r="X126" i="5"/>
  <c r="S31" i="5"/>
  <c r="W48" i="5"/>
  <c r="S21" i="5"/>
  <c r="W121" i="5"/>
  <c r="X48" i="5"/>
  <c r="X59" i="5"/>
  <c r="S19" i="5"/>
  <c r="X109" i="5"/>
  <c r="X67" i="5"/>
  <c r="S97" i="5" l="1"/>
  <c r="W98" i="5"/>
  <c r="X21" i="5"/>
  <c r="L122" i="5"/>
  <c r="P122" i="5" s="1"/>
  <c r="P123" i="5"/>
  <c r="X103" i="5"/>
  <c r="X111" i="5"/>
  <c r="H26" i="6"/>
  <c r="W97" i="5"/>
  <c r="W100" i="5"/>
  <c r="X100" i="5"/>
  <c r="X42" i="5"/>
  <c r="W93" i="5"/>
  <c r="O71" i="5"/>
  <c r="H27" i="6"/>
  <c r="K18" i="6"/>
  <c r="I242" i="6" s="1"/>
  <c r="X117" i="5"/>
  <c r="X110" i="5"/>
  <c r="W110" i="5"/>
  <c r="H25" i="6"/>
  <c r="X108" i="5"/>
  <c r="W108" i="5"/>
  <c r="C22" i="6"/>
  <c r="J21" i="6"/>
  <c r="G245" i="6" s="1"/>
  <c r="H21" i="6"/>
  <c r="K16" i="5"/>
  <c r="H10" i="6"/>
  <c r="L16" i="5"/>
  <c r="W42" i="5"/>
  <c r="C253" i="6"/>
  <c r="J28" i="6"/>
  <c r="G253" i="6" s="1"/>
  <c r="N71" i="5"/>
  <c r="N15" i="5" s="1"/>
  <c r="X119" i="5"/>
  <c r="W94" i="5"/>
  <c r="X120" i="5"/>
  <c r="W21" i="5"/>
  <c r="W120" i="5"/>
  <c r="W75" i="5"/>
  <c r="K25" i="6"/>
  <c r="I250" i="6" s="1"/>
  <c r="W87" i="5"/>
  <c r="K21" i="6"/>
  <c r="I245" i="6" s="1"/>
  <c r="W89" i="5"/>
  <c r="C29" i="6"/>
  <c r="C254" i="6" s="1"/>
  <c r="K10" i="6"/>
  <c r="J18" i="6"/>
  <c r="G242" i="6" s="1"/>
  <c r="P73" i="5"/>
  <c r="P72" i="5" s="1"/>
  <c r="C14" i="6" s="1"/>
  <c r="X87" i="5"/>
  <c r="W31" i="5"/>
  <c r="X107" i="5"/>
  <c r="H28" i="6"/>
  <c r="W79" i="5"/>
  <c r="X31" i="5"/>
  <c r="I20" i="6"/>
  <c r="E244" i="6" s="1"/>
  <c r="M71" i="5"/>
  <c r="M15" i="5" s="1"/>
  <c r="E29" i="6"/>
  <c r="D254" i="6" s="1"/>
  <c r="W65" i="5"/>
  <c r="V74" i="5"/>
  <c r="W66" i="5"/>
  <c r="H242" i="6"/>
  <c r="L115" i="5"/>
  <c r="L114" i="5" s="1"/>
  <c r="L71" i="5" s="1"/>
  <c r="C23" i="6"/>
  <c r="C247" i="6" s="1"/>
  <c r="X79" i="5"/>
  <c r="H11" i="6"/>
  <c r="K11" i="6"/>
  <c r="U41" i="5"/>
  <c r="U38" i="5" s="1"/>
  <c r="T54" i="5"/>
  <c r="X54" i="5" s="1"/>
  <c r="I22" i="6"/>
  <c r="E246" i="6" s="1"/>
  <c r="D246" i="6"/>
  <c r="K115" i="5"/>
  <c r="K114" i="5" s="1"/>
  <c r="K71" i="5" s="1"/>
  <c r="K15" i="5" s="1"/>
  <c r="K11" i="5" s="1"/>
  <c r="P116" i="5"/>
  <c r="P115" i="5" s="1"/>
  <c r="P114" i="5" s="1"/>
  <c r="C16" i="6" s="1"/>
  <c r="R17" i="2"/>
  <c r="O16" i="2"/>
  <c r="P85" i="5"/>
  <c r="P84" i="5" s="1"/>
  <c r="C15" i="6" s="1"/>
  <c r="W55" i="5"/>
  <c r="S54" i="5"/>
  <c r="W54" i="5" s="1"/>
  <c r="X104" i="5"/>
  <c r="C24" i="6"/>
  <c r="H24" i="6" s="1"/>
  <c r="W105" i="5"/>
  <c r="X105" i="5"/>
  <c r="P41" i="5"/>
  <c r="P38" i="5" s="1"/>
  <c r="D245" i="6"/>
  <c r="I21" i="6"/>
  <c r="E245" i="6" s="1"/>
  <c r="X69" i="5"/>
  <c r="W69" i="5"/>
  <c r="R35" i="2"/>
  <c r="O34" i="2"/>
  <c r="M15" i="2"/>
  <c r="C244" i="6"/>
  <c r="J20" i="6"/>
  <c r="G244" i="6" s="1"/>
  <c r="H20" i="6"/>
  <c r="V18" i="5"/>
  <c r="V17" i="5" s="1"/>
  <c r="G8" i="6" s="1"/>
  <c r="W122" i="5"/>
  <c r="R41" i="5"/>
  <c r="R38" i="5" s="1"/>
  <c r="D9" i="6" s="1"/>
  <c r="T122" i="5"/>
  <c r="X122" i="5" s="1"/>
  <c r="F29" i="6"/>
  <c r="F254" i="6" s="1"/>
  <c r="T18" i="5"/>
  <c r="T17" i="5" s="1"/>
  <c r="F8" i="6" s="1"/>
  <c r="V97" i="5"/>
  <c r="V85" i="5" s="1"/>
  <c r="V84" i="5" s="1"/>
  <c r="G15" i="6" s="1"/>
  <c r="U73" i="5"/>
  <c r="U72" i="5" s="1"/>
  <c r="U71" i="5" s="1"/>
  <c r="V79" i="5"/>
  <c r="H254" i="6"/>
  <c r="D18" i="6"/>
  <c r="H18" i="6" s="1"/>
  <c r="E23" i="6"/>
  <c r="D247" i="6" s="1"/>
  <c r="U18" i="5"/>
  <c r="U17" i="5" s="1"/>
  <c r="T74" i="5"/>
  <c r="X74" i="5" s="1"/>
  <c r="X75" i="5"/>
  <c r="F242" i="6"/>
  <c r="F19" i="6"/>
  <c r="E27" i="6"/>
  <c r="S116" i="5"/>
  <c r="W117" i="5"/>
  <c r="H250" i="6"/>
  <c r="R115" i="5"/>
  <c r="R114" i="5" s="1"/>
  <c r="D16" i="6" s="1"/>
  <c r="R97" i="5"/>
  <c r="R85" i="5" s="1"/>
  <c r="R84" i="5" s="1"/>
  <c r="D15" i="6" s="1"/>
  <c r="R73" i="5"/>
  <c r="R72" i="5" s="1"/>
  <c r="V122" i="5"/>
  <c r="V115" i="5" s="1"/>
  <c r="V114" i="5" s="1"/>
  <c r="G16" i="6" s="1"/>
  <c r="E19" i="6"/>
  <c r="I19" i="6" s="1"/>
  <c r="E243" i="6" s="1"/>
  <c r="W80" i="5"/>
  <c r="X80" i="5"/>
  <c r="S74" i="5"/>
  <c r="S73" i="5" s="1"/>
  <c r="E18" i="6"/>
  <c r="I18" i="6" s="1"/>
  <c r="E242" i="6" s="1"/>
  <c r="T97" i="5"/>
  <c r="T85" i="5" s="1"/>
  <c r="F23" i="6"/>
  <c r="D19" i="6"/>
  <c r="H19" i="6" s="1"/>
  <c r="S41" i="5"/>
  <c r="K27" i="6"/>
  <c r="I252" i="6" s="1"/>
  <c r="T41" i="5"/>
  <c r="S57" i="5"/>
  <c r="W58" i="5"/>
  <c r="X102" i="5"/>
  <c r="W102" i="5"/>
  <c r="E253" i="6"/>
  <c r="D253" i="6"/>
  <c r="I11" i="6"/>
  <c r="W64" i="5"/>
  <c r="D251" i="6"/>
  <c r="I26" i="6"/>
  <c r="E251" i="6" s="1"/>
  <c r="X57" i="5"/>
  <c r="H253" i="6"/>
  <c r="K28" i="6"/>
  <c r="I253" i="6" s="1"/>
  <c r="S18" i="5"/>
  <c r="W19" i="5"/>
  <c r="J27" i="6"/>
  <c r="G252" i="6" s="1"/>
  <c r="F252" i="6"/>
  <c r="H243" i="6"/>
  <c r="K19" i="6"/>
  <c r="I243" i="6" s="1"/>
  <c r="W119" i="5"/>
  <c r="I25" i="6"/>
  <c r="E250" i="6" s="1"/>
  <c r="D250" i="6"/>
  <c r="F251" i="6"/>
  <c r="J26" i="6"/>
  <c r="G251" i="6" s="1"/>
  <c r="F250" i="6"/>
  <c r="J25" i="6"/>
  <c r="G250" i="6" s="1"/>
  <c r="X65" i="5"/>
  <c r="T64" i="5"/>
  <c r="S85" i="5"/>
  <c r="H251" i="6"/>
  <c r="K26" i="6"/>
  <c r="I251" i="6" s="1"/>
  <c r="J22" i="6" l="1"/>
  <c r="G246" i="6" s="1"/>
  <c r="K22" i="6"/>
  <c r="I246" i="6" s="1"/>
  <c r="C246" i="6"/>
  <c r="H22" i="6"/>
  <c r="F243" i="6"/>
  <c r="J19" i="6"/>
  <c r="G243" i="6" s="1"/>
  <c r="J29" i="6"/>
  <c r="G254" i="6" s="1"/>
  <c r="L15" i="5"/>
  <c r="T115" i="5"/>
  <c r="T114" i="5" s="1"/>
  <c r="X116" i="5"/>
  <c r="X41" i="5"/>
  <c r="H29" i="6"/>
  <c r="W74" i="5"/>
  <c r="I29" i="6"/>
  <c r="E254" i="6" s="1"/>
  <c r="W123" i="5"/>
  <c r="T53" i="5"/>
  <c r="F10" i="6" s="1"/>
  <c r="J10" i="6" s="1"/>
  <c r="K29" i="6"/>
  <c r="I254" i="6" s="1"/>
  <c r="X123" i="5"/>
  <c r="V73" i="5"/>
  <c r="V72" i="5" s="1"/>
  <c r="V71" i="5" s="1"/>
  <c r="G6" i="6" s="1"/>
  <c r="R16" i="5"/>
  <c r="D5" i="6" s="1"/>
  <c r="U16" i="5"/>
  <c r="U15" i="5" s="1"/>
  <c r="U11" i="5" s="1"/>
  <c r="K16" i="6"/>
  <c r="K23" i="6"/>
  <c r="I247" i="6" s="1"/>
  <c r="X98" i="5"/>
  <c r="I23" i="6"/>
  <c r="E247" i="6" s="1"/>
  <c r="J23" i="6"/>
  <c r="G247" i="6" s="1"/>
  <c r="H23" i="6"/>
  <c r="V16" i="5"/>
  <c r="G5" i="6" s="1"/>
  <c r="P71" i="5"/>
  <c r="C6" i="6" s="1"/>
  <c r="C34" i="6" s="1"/>
  <c r="C9" i="6"/>
  <c r="K9" i="6" s="1"/>
  <c r="R34" i="2"/>
  <c r="O33" i="2"/>
  <c r="R33" i="2" s="1"/>
  <c r="R16" i="2"/>
  <c r="O15" i="2"/>
  <c r="R15" i="2" s="1"/>
  <c r="H15" i="6"/>
  <c r="H16" i="6"/>
  <c r="W116" i="5"/>
  <c r="E249" i="6"/>
  <c r="C249" i="6"/>
  <c r="C255" i="6" s="1"/>
  <c r="K24" i="6"/>
  <c r="I249" i="6" s="1"/>
  <c r="J24" i="6"/>
  <c r="G249" i="6" s="1"/>
  <c r="S115" i="5"/>
  <c r="W115" i="5" s="1"/>
  <c r="H255" i="6"/>
  <c r="X97" i="5"/>
  <c r="T38" i="5"/>
  <c r="F247" i="6"/>
  <c r="R71" i="5"/>
  <c r="D6" i="6" s="1"/>
  <c r="T73" i="5"/>
  <c r="X73" i="5" s="1"/>
  <c r="D242" i="6"/>
  <c r="D252" i="6"/>
  <c r="I27" i="6"/>
  <c r="E252" i="6" s="1"/>
  <c r="D14" i="6"/>
  <c r="H14" i="6" s="1"/>
  <c r="K15" i="6"/>
  <c r="D243" i="6"/>
  <c r="W41" i="5"/>
  <c r="S38" i="5"/>
  <c r="S53" i="5"/>
  <c r="W57" i="5"/>
  <c r="W73" i="5"/>
  <c r="S72" i="5"/>
  <c r="S17" i="5"/>
  <c r="X64" i="5"/>
  <c r="F11" i="6"/>
  <c r="J11" i="6" s="1"/>
  <c r="W85" i="5"/>
  <c r="S84" i="5"/>
  <c r="X85" i="5"/>
  <c r="T84" i="5"/>
  <c r="F255" i="6" l="1"/>
  <c r="G255" i="6"/>
  <c r="X115" i="5"/>
  <c r="I255" i="6"/>
  <c r="H6" i="6"/>
  <c r="X53" i="5"/>
  <c r="T16" i="5"/>
  <c r="F5" i="6" s="1"/>
  <c r="H9" i="6"/>
  <c r="G14" i="6"/>
  <c r="K14" i="6" s="1"/>
  <c r="X38" i="5"/>
  <c r="F9" i="6"/>
  <c r="J9" i="6" s="1"/>
  <c r="S114" i="5"/>
  <c r="W114" i="5" s="1"/>
  <c r="D255" i="6"/>
  <c r="E255" i="6" s="1"/>
  <c r="R15" i="5"/>
  <c r="D3" i="6" s="1"/>
  <c r="D1" i="6" s="1"/>
  <c r="T72" i="5"/>
  <c r="F14" i="6" s="1"/>
  <c r="J14" i="6" s="1"/>
  <c r="E10" i="6"/>
  <c r="I10" i="6" s="1"/>
  <c r="W53" i="5"/>
  <c r="E9" i="6"/>
  <c r="I9" i="6" s="1"/>
  <c r="W38" i="5"/>
  <c r="K6" i="6"/>
  <c r="F15" i="6"/>
  <c r="J15" i="6" s="1"/>
  <c r="X84" i="5"/>
  <c r="F16" i="6"/>
  <c r="J16" i="6" s="1"/>
  <c r="X114" i="5"/>
  <c r="E8" i="6"/>
  <c r="S16" i="5"/>
  <c r="W72" i="5"/>
  <c r="E14" i="6"/>
  <c r="I14" i="6" s="1"/>
  <c r="V15" i="5"/>
  <c r="E15" i="6"/>
  <c r="I15" i="6" s="1"/>
  <c r="W84" i="5"/>
  <c r="S71" i="5" l="1"/>
  <c r="W71" i="5" s="1"/>
  <c r="E16" i="6"/>
  <c r="I16" i="6" s="1"/>
  <c r="R11" i="5"/>
  <c r="X72" i="5"/>
  <c r="T71" i="5"/>
  <c r="X71" i="5" s="1"/>
  <c r="E5" i="6"/>
  <c r="G3" i="6"/>
  <c r="G1" i="6" s="1"/>
  <c r="V11" i="5"/>
  <c r="I33" i="6" l="1"/>
  <c r="S15" i="5"/>
  <c r="E6" i="6"/>
  <c r="I6" i="6" s="1"/>
  <c r="F6" i="6"/>
  <c r="J6" i="6" s="1"/>
  <c r="T15" i="5"/>
  <c r="T11" i="5" s="1"/>
  <c r="S11" i="5" l="1"/>
  <c r="E3" i="6"/>
  <c r="E1" i="6" s="1"/>
  <c r="F3" i="6"/>
  <c r="F1" i="6" s="1"/>
  <c r="H33" i="6" l="1"/>
  <c r="G33" i="6"/>
  <c r="X18" i="5"/>
  <c r="W18" i="5"/>
  <c r="P17" i="5"/>
  <c r="W17" i="5" l="1"/>
  <c r="P16" i="5"/>
  <c r="W16" i="5" s="1"/>
  <c r="X17" i="5"/>
  <c r="C8" i="6"/>
  <c r="X16" i="5"/>
  <c r="C5" i="6"/>
  <c r="P15" i="5"/>
  <c r="W15" i="5" l="1"/>
  <c r="C3" i="6"/>
  <c r="X15" i="5"/>
  <c r="P11" i="5"/>
  <c r="J5" i="6"/>
  <c r="C33" i="6"/>
  <c r="K5" i="6"/>
  <c r="H5" i="6"/>
  <c r="I5" i="6"/>
  <c r="J8" i="6"/>
  <c r="I8" i="6"/>
  <c r="K8" i="6"/>
  <c r="H8" i="6"/>
  <c r="K3" i="6" l="1"/>
  <c r="I3" i="6"/>
  <c r="J3" i="6"/>
  <c r="H3" i="6"/>
  <c r="C35" i="6"/>
  <c r="D34" i="6" s="1"/>
  <c r="D33" i="6" l="1"/>
  <c r="D35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R111" authorId="0" shapeId="0" xr:uid="{BC52EC17-A373-4748-9DAB-0FF2E6F23EA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Valor manual correspondiente al traslado nivel decreto que se encuentra en curso por 9,673,530,652 CDP MOD 125</t>
        </r>
      </text>
    </comment>
    <comment ref="R123" authorId="0" shapeId="0" xr:uid="{AB19E073-AF81-4D0D-B57D-941F56EB874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CDP TIPO MODIFICACIÓN PRESUPUESTAL 225, TRASLADO NIVEL DECRETO OAP</t>
        </r>
      </text>
    </comment>
  </commentList>
</comments>
</file>

<file path=xl/sharedStrings.xml><?xml version="1.0" encoding="utf-8"?>
<sst xmlns="http://schemas.openxmlformats.org/spreadsheetml/2006/main" count="1397" uniqueCount="300">
  <si>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</si>
  <si>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</si>
  <si>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</si>
  <si>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</si>
  <si>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</si>
  <si>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</si>
  <si>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</si>
  <si>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</si>
  <si>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</si>
  <si>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</si>
  <si>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</si>
  <si>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</si>
  <si>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</si>
  <si>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</si>
  <si>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</si>
  <si>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</si>
  <si>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</si>
  <si>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</si>
  <si>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</si>
  <si>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</si>
  <si>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</si>
  <si>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</si>
  <si>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</si>
  <si>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</si>
  <si>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</si>
  <si>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</si>
  <si>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</si>
  <si>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</si>
  <si>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</si>
  <si>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</si>
  <si>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</si>
  <si>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</si>
  <si>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</si>
  <si>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</si>
  <si>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</si>
  <si>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</si>
  <si>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</si>
  <si>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</si>
  <si>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</si>
  <si>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</si>
  <si>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</si>
  <si>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</si>
  <si>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</si>
  <si>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</si>
  <si>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</si>
  <si>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</si>
  <si>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</si>
  <si>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</si>
  <si>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</si>
  <si>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</si>
  <si>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</si>
  <si>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</si>
  <si>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</si>
  <si>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</si>
  <si>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</si>
  <si>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</si>
  <si>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</si>
  <si>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</si>
  <si>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</si>
  <si>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</si>
  <si>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</si>
  <si>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</si>
  <si>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</si>
  <si>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</si>
  <si>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</si>
  <si>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</si>
  <si>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</si>
  <si>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</si>
  <si>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</si>
  <si>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</si>
  <si>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</si>
  <si>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</si>
  <si>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</si>
  <si>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</si>
  <si>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</si>
  <si>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</si>
  <si>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</si>
  <si>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</si>
  <si>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</si>
  <si>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</si>
  <si>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</si>
  <si>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</si>
  <si>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</si>
  <si>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</si>
  <si>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</si>
  <si>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</si>
  <si>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</si>
  <si>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</si>
  <si>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</si>
  <si>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</si>
  <si>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</si>
  <si>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</si>
  <si>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</si>
  <si>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</si>
  <si>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</si>
  <si>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</si>
  <si>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</si>
  <si>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</si>
  <si>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</si>
  <si>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</si>
  <si>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</si>
  <si>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</si>
  <si>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</si>
  <si>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</si>
  <si>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</si>
  <si>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</si>
  <si>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</si>
  <si>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</si>
  <si>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</si>
  <si>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</si>
  <si>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</si>
  <si>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</si>
  <si>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</si>
  <si>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</si>
  <si>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</si>
  <si>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</si>
  <si>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</si>
  <si>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</si>
  <si>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</si>
  <si>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</si>
  <si>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</si>
  <si>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</si>
  <si>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</si>
  <si>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</si>
  <si>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</si>
  <si>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</si>
  <si>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</si>
  <si>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</si>
  <si>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</si>
  <si>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</si>
  <si>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</si>
  <si>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</si>
  <si>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</si>
  <si>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</si>
  <si>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</si>
  <si>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</si>
  <si>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</si>
  <si>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</si>
  <si>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</si>
  <si>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</si>
  <si>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</si>
  <si>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</si>
  <si>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</si>
  <si>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</si>
  <si>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</si>
  <si>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</si>
  <si>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</si>
  <si>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</si>
  <si>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</si>
  <si>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</si>
  <si>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</si>
  <si>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</si>
  <si>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</si>
  <si>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</si>
  <si>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</si>
  <si>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</si>
  <si>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</si>
  <si>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</si>
  <si>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</si>
  <si>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</si>
  <si>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</si>
  <si>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</si>
  <si>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</si>
  <si>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</si>
  <si>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</si>
  <si>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</si>
  <si>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</si>
  <si>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</si>
  <si>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</si>
  <si>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</si>
  <si>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</si>
  <si>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</si>
  <si>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</si>
  <si>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</si>
  <si>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</si>
  <si>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</si>
  <si>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DOCUMENTOS DE LINEMIENTOS 
TECNICOS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</si>
  <si>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</si>
  <si>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</si>
  <si>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</si>
  <si>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</si>
  <si>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</si>
  <si>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</si>
  <si>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</si>
  <si>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</si>
  <si>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</si>
  <si>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</si>
  <si>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</si>
  <si>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</si>
  <si>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</si>
  <si>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</si>
  <si>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</si>
  <si>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</si>
  <si>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</si>
  <si>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</si>
  <si>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</si>
  <si>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t>Fuente de Información: SIIF - GIT Gestión Presupuestal</t>
  </si>
  <si>
    <t>CDP</t>
  </si>
  <si>
    <t>COMPROMISO</t>
  </si>
  <si>
    <t>OBLIGACIÓN</t>
  </si>
  <si>
    <t>PAGO</t>
  </si>
  <si>
    <t>CDP %</t>
  </si>
  <si>
    <t>RPC %</t>
  </si>
  <si>
    <t>OBLIGACIÓN %</t>
  </si>
  <si>
    <t>PAGO %</t>
  </si>
  <si>
    <t>FUNCIONAMIENTO</t>
  </si>
  <si>
    <t>INVERSIÓN</t>
  </si>
  <si>
    <t>A-01</t>
  </si>
  <si>
    <t>A-02</t>
  </si>
  <si>
    <t>A-03</t>
  </si>
  <si>
    <t>A-08</t>
  </si>
  <si>
    <t>C-4301</t>
  </si>
  <si>
    <t>C-4302</t>
  </si>
  <si>
    <t>C-4399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</si>
  <si>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</si>
  <si>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</si>
  <si>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</si>
  <si>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</si>
  <si>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</si>
  <si>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</si>
  <si>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C-4399-1604-27-20303E</t>
  </si>
  <si>
    <t>C-4399-1604-28-20303A</t>
  </si>
  <si>
    <t>C-4399-1604-29-20303F</t>
  </si>
  <si>
    <t>C-4399-1604-7-20303D</t>
  </si>
  <si>
    <t>C-4399-1604-8-53105B</t>
  </si>
  <si>
    <t>C-4399-1604-10-53105B</t>
  </si>
  <si>
    <t>PORCENTAJE</t>
  </si>
  <si>
    <t>TOTAL</t>
  </si>
  <si>
    <t>EJECUCIÓN DEL PRESUPUESTO DE INVERSIÓN NACIÓN</t>
  </si>
  <si>
    <t>Por Proyectos de Inversión</t>
  </si>
  <si>
    <t>Expresado en millones de pesos</t>
  </si>
  <si>
    <t>RUBRO</t>
  </si>
  <si>
    <t>DESCRIPCIÓN</t>
  </si>
  <si>
    <t>%</t>
  </si>
  <si>
    <t>PAGOS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</si>
  <si>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</si>
  <si>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</si>
  <si>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</si>
  <si>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</si>
  <si>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</si>
  <si>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</si>
  <si>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</si>
  <si>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</si>
  <si>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</si>
  <si>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</si>
  <si>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</si>
  <si>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</si>
  <si>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</si>
  <si>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</si>
  <si>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</si>
  <si>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</si>
  <si>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</si>
  <si>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</si>
  <si>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</si>
  <si>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</si>
  <si>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</si>
  <si>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</si>
  <si>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</si>
  <si>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</si>
  <si>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</si>
  <si>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</si>
  <si>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</si>
  <si>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</si>
  <si>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</si>
  <si>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</si>
  <si>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</si>
  <si>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</si>
  <si>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</si>
  <si>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</si>
  <si>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</si>
  <si>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</si>
  <si>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</si>
  <si>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</si>
  <si>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</si>
  <si>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</si>
  <si>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</si>
  <si>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</si>
  <si>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</si>
  <si>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</si>
  <si>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</si>
  <si>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</si>
  <si>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</si>
  <si>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</si>
  <si>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</si>
  <si>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</si>
  <si>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</si>
  <si>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</si>
  <si>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</si>
  <si>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</si>
  <si>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</si>
  <si>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</si>
  <si>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</si>
  <si>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</si>
  <si>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</si>
  <si>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</si>
  <si>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</si>
  <si>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</si>
  <si>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>Octubre</t>
  </si>
  <si>
    <t xml:space="preserve"> 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</si>
  <si>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:1. 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
2. Mediante Resolución 2608 del 16 de octubre de 2025, el Ministerio del Deporte cuenta con una adición al presupuesto por valor de $3.234.879.000 en el rubro GASTOS DE PERSONAL A-01 de FUNCIONAMIENTO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</si>
</sst>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&quot;$&quot;\.#,##0"/>
    <numFmt numFmtId="167" formatCode="&quot;$&quot;\ #,##0,,"/>
    <numFmt numFmtId="168" formatCode="0.0%"/>
    <numFmt numFmtId="169" formatCode="[$-1240A]&quot;$&quot;\ #,##0.00;\-&quot;$&quot;\ #,##0.00"/>
    <numFmt numFmtId="170" formatCode="&quot;$&quot;\ #,##0.00,,"/>
    <numFmt numFmtId="171" formatCode="&quot;$&quot;\ #,##0.0,,"/>
  </numFmts>
  <fonts count="4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sz val="8"/>
      <color theme="1" tint="0.34998626667073579"/>
      <name val="Arial"/>
      <family val="2"/>
    </font>
    <font>
      <sz val="8"/>
      <color rgb="FFFF0000"/>
      <name val="Arial"/>
      <family val="2"/>
    </font>
    <font>
      <b/>
      <sz val="18"/>
      <color rgb="FF595959"/>
      <name val="Arial"/>
      <family val="2"/>
    </font>
    <font>
      <b/>
      <sz val="7"/>
      <color rgb="FFFF0000"/>
      <name val="Arial"/>
      <family val="2"/>
    </font>
    <font>
      <b/>
      <sz val="8"/>
      <color rgb="FFFF3505"/>
      <name val="Arial"/>
      <family val="2"/>
    </font>
    <font>
      <sz val="7"/>
      <color rgb="FFFF0000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7"/>
      <color theme="1" tint="0.499984740745262"/>
      <name val="Arial"/>
      <family val="2"/>
    </font>
    <font>
      <b/>
      <sz val="10"/>
      <color rgb="FFFF0000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/>
      <name val="Arial"/>
      <family val="2"/>
    </font>
    <font>
      <b/>
      <sz val="6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F8F8"/>
        <bgColor indexed="64"/>
      </patternFill>
    </fill>
  </fills>
  <borders count="8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26">
    <xf numFmtId="0" fontId="0" fillId="0" borderId="0"/>
    <xf numFmtId="43" fontId="1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86">
    <xf numFmtId="0" fontId="0" fillId="0" borderId="0" xfId="0"/>
    <xf numFmtId="0" fontId="8" fillId="2" borderId="1" xfId="23" applyFont="1" applyFill="1" applyBorder="1" applyAlignment="1">
      <alignment vertical="center"/>
    </xf>
    <xf numFmtId="0" fontId="8" fillId="2" borderId="0" xfId="23" applyFont="1" applyFill="1" applyAlignment="1">
      <alignment vertical="center"/>
    </xf>
    <xf numFmtId="0" fontId="8" fillId="2" borderId="0" xfId="23" applyFont="1" applyFill="1" applyAlignment="1">
      <alignment horizontal="center" vertical="center"/>
    </xf>
    <xf numFmtId="0" fontId="8" fillId="2" borderId="2" xfId="2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23" applyNumberFormat="1" applyFont="1" applyFill="1" applyAlignment="1">
      <alignment horizontal="center"/>
    </xf>
    <xf numFmtId="49" fontId="8" fillId="2" borderId="1" xfId="23" applyNumberFormat="1" applyFont="1" applyFill="1" applyBorder="1" applyAlignment="1">
      <alignment horizontal="center" vertical="center"/>
    </xf>
    <xf numFmtId="49" fontId="8" fillId="2" borderId="0" xfId="23" applyNumberFormat="1" applyFont="1" applyFill="1" applyAlignment="1">
      <alignment horizontal="center" vertical="center"/>
    </xf>
    <xf numFmtId="49" fontId="7" fillId="2" borderId="0" xfId="23" applyNumberFormat="1" applyFont="1" applyFill="1" applyAlignment="1">
      <alignment horizontal="center" vertical="center"/>
    </xf>
    <xf numFmtId="49" fontId="6" fillId="2" borderId="3" xfId="13" applyNumberFormat="1" applyFont="1" applyFill="1" applyBorder="1" applyAlignment="1">
      <alignment horizontal="center" vertical="center"/>
    </xf>
    <xf numFmtId="0" fontId="10" fillId="2" borderId="0" xfId="23" applyFont="1" applyFill="1"/>
    <xf numFmtId="0" fontId="10" fillId="2" borderId="0" xfId="23" applyFont="1" applyFill="1" applyAlignment="1">
      <alignment horizontal="center"/>
    </xf>
    <xf numFmtId="9" fontId="8" fillId="2" borderId="4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25" applyFont="1" applyFill="1" applyBorder="1" applyAlignment="1" applyProtection="1">
      <alignment vertical="center"/>
      <protection locked="0"/>
    </xf>
    <xf numFmtId="9" fontId="7" fillId="2" borderId="5" xfId="25" applyFont="1" applyFill="1" applyBorder="1" applyAlignment="1" applyProtection="1">
      <alignment horizontal="left" vertical="center"/>
    </xf>
    <xf numFmtId="1" fontId="8" fillId="2" borderId="0" xfId="23" applyNumberFormat="1" applyFont="1" applyFill="1" applyAlignment="1">
      <alignment horizontal="center" vertical="center"/>
    </xf>
    <xf numFmtId="0" fontId="7" fillId="2" borderId="0" xfId="23" applyFont="1" applyFill="1" applyAlignment="1">
      <alignment horizontal="center"/>
    </xf>
    <xf numFmtId="1" fontId="7" fillId="2" borderId="0" xfId="23" applyNumberFormat="1" applyFont="1" applyFill="1" applyAlignment="1">
      <alignment horizontal="center"/>
    </xf>
    <xf numFmtId="0" fontId="8" fillId="2" borderId="6" xfId="23" applyFont="1" applyFill="1" applyBorder="1" applyAlignment="1">
      <alignment horizontal="center" vertical="center"/>
    </xf>
    <xf numFmtId="0" fontId="8" fillId="2" borderId="1" xfId="2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2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23" applyFont="1" applyFill="1" applyBorder="1" applyAlignment="1">
      <alignment horizontal="center" vertical="center"/>
    </xf>
    <xf numFmtId="0" fontId="7" fillId="2" borderId="0" xfId="2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23" applyNumberFormat="1" applyFont="1" applyFill="1" applyAlignment="1">
      <alignment horizontal="center" vertical="center"/>
    </xf>
    <xf numFmtId="0" fontId="7" fillId="2" borderId="2" xfId="23" applyFont="1" applyFill="1" applyBorder="1" applyAlignment="1">
      <alignment horizontal="center"/>
    </xf>
    <xf numFmtId="4" fontId="6" fillId="2" borderId="3" xfId="13" applyNumberFormat="1" applyFont="1" applyFill="1" applyBorder="1" applyAlignment="1">
      <alignment horizontal="center" vertical="center"/>
    </xf>
    <xf numFmtId="1" fontId="6" fillId="2" borderId="3" xfId="13" applyNumberFormat="1" applyFont="1" applyFill="1" applyBorder="1" applyAlignment="1">
      <alignment horizontal="center" vertical="center"/>
    </xf>
    <xf numFmtId="4" fontId="6" fillId="2" borderId="7" xfId="13" applyNumberFormat="1" applyFont="1" applyFill="1" applyBorder="1" applyAlignment="1">
      <alignment horizontal="center" vertical="center"/>
    </xf>
    <xf numFmtId="1" fontId="10" fillId="2" borderId="0" xfId="23" applyNumberFormat="1" applyFont="1" applyFill="1" applyAlignment="1">
      <alignment horizontal="center"/>
    </xf>
    <xf numFmtId="4" fontId="7" fillId="2" borderId="0" xfId="23" applyNumberFormat="1" applyFont="1" applyFill="1"/>
    <xf numFmtId="4" fontId="6" fillId="2" borderId="3" xfId="23" applyNumberFormat="1" applyFont="1" applyFill="1" applyBorder="1" applyAlignment="1">
      <alignment horizontal="right" vertical="center"/>
    </xf>
    <xf numFmtId="4" fontId="6" fillId="0" borderId="3" xfId="13" applyNumberFormat="1" applyFont="1" applyFill="1" applyBorder="1" applyAlignment="1">
      <alignment horizontal="center" vertical="center"/>
    </xf>
    <xf numFmtId="1" fontId="6" fillId="0" borderId="3" xfId="13" applyNumberFormat="1" applyFont="1" applyFill="1" applyBorder="1" applyAlignment="1">
      <alignment horizontal="center" vertical="center"/>
    </xf>
    <xf numFmtId="49" fontId="6" fillId="0" borderId="3" xfId="13" applyNumberFormat="1" applyFont="1" applyFill="1" applyBorder="1" applyAlignment="1">
      <alignment horizontal="center" vertical="center"/>
    </xf>
    <xf numFmtId="4" fontId="6" fillId="0" borderId="7" xfId="13" applyNumberFormat="1" applyFont="1" applyFill="1" applyBorder="1" applyAlignment="1">
      <alignment horizontal="center" vertical="center"/>
    </xf>
    <xf numFmtId="4" fontId="6" fillId="0" borderId="3" xfId="23" applyNumberFormat="1" applyFont="1" applyBorder="1" applyAlignment="1">
      <alignment horizontal="right" vertical="center"/>
    </xf>
    <xf numFmtId="9" fontId="6" fillId="0" borderId="8" xfId="25" applyFont="1" applyFill="1" applyBorder="1" applyAlignment="1">
      <alignment horizontal="center" vertical="center"/>
    </xf>
    <xf numFmtId="4" fontId="21" fillId="0" borderId="3" xfId="23" applyNumberFormat="1" applyFont="1" applyBorder="1" applyAlignment="1">
      <alignment horizontal="right" vertical="center"/>
    </xf>
    <xf numFmtId="9" fontId="7" fillId="2" borderId="0" xfId="25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23" applyNumberFormat="1" applyFont="1" applyFill="1" applyBorder="1" applyAlignment="1">
      <alignment horizontal="center" vertical="center"/>
    </xf>
    <xf numFmtId="1" fontId="6" fillId="2" borderId="3" xfId="23" applyNumberFormat="1" applyFont="1" applyFill="1" applyBorder="1" applyAlignment="1">
      <alignment horizontal="center" vertical="center"/>
    </xf>
    <xf numFmtId="9" fontId="6" fillId="2" borderId="10" xfId="25" applyFont="1" applyFill="1" applyBorder="1" applyAlignment="1">
      <alignment horizontal="center" vertical="center"/>
    </xf>
    <xf numFmtId="1" fontId="6" fillId="0" borderId="9" xfId="23" applyNumberFormat="1" applyFont="1" applyBorder="1" applyAlignment="1">
      <alignment horizontal="center" vertical="center"/>
    </xf>
    <xf numFmtId="1" fontId="6" fillId="0" borderId="3" xfId="2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23" applyNumberFormat="1" applyFont="1" applyFill="1"/>
    <xf numFmtId="10" fontId="7" fillId="2" borderId="0" xfId="25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23" applyNumberFormat="1" applyFont="1" applyBorder="1" applyAlignment="1">
      <alignment horizontal="right" vertical="center"/>
    </xf>
    <xf numFmtId="4" fontId="6" fillId="0" borderId="3" xfId="23" applyNumberFormat="1" applyFont="1" applyBorder="1" applyAlignment="1">
      <alignment horizontal="right" vertical="center" wrapText="1"/>
    </xf>
    <xf numFmtId="4" fontId="6" fillId="0" borderId="13" xfId="23" applyNumberFormat="1" applyFont="1" applyBorder="1" applyAlignment="1">
      <alignment horizontal="right" vertical="top"/>
    </xf>
    <xf numFmtId="4" fontId="6" fillId="0" borderId="14" xfId="23" applyNumberFormat="1" applyFont="1" applyBorder="1" applyAlignment="1">
      <alignment horizontal="right" vertical="center"/>
    </xf>
    <xf numFmtId="1" fontId="6" fillId="0" borderId="15" xfId="23" applyNumberFormat="1" applyFont="1" applyBorder="1" applyAlignment="1">
      <alignment horizontal="center" vertical="center"/>
    </xf>
    <xf numFmtId="1" fontId="6" fillId="0" borderId="14" xfId="23" applyNumberFormat="1" applyFont="1" applyBorder="1" applyAlignment="1">
      <alignment horizontal="center" vertical="center"/>
    </xf>
    <xf numFmtId="49" fontId="6" fillId="0" borderId="14" xfId="23" applyNumberFormat="1" applyFont="1" applyBorder="1" applyAlignment="1">
      <alignment horizontal="center" vertical="center"/>
    </xf>
    <xf numFmtId="1" fontId="6" fillId="0" borderId="16" xfId="23" applyNumberFormat="1" applyFont="1" applyBorder="1" applyAlignment="1">
      <alignment horizontal="center" vertical="center"/>
    </xf>
    <xf numFmtId="9" fontId="6" fillId="0" borderId="17" xfId="25" applyFont="1" applyFill="1" applyBorder="1" applyAlignment="1">
      <alignment horizontal="center" vertical="center"/>
    </xf>
    <xf numFmtId="0" fontId="11" fillId="2" borderId="0" xfId="23" applyFont="1" applyFill="1" applyAlignment="1">
      <alignment horizontal="justify" wrapText="1"/>
    </xf>
    <xf numFmtId="0" fontId="12" fillId="2" borderId="1" xfId="23" applyFont="1" applyFill="1" applyBorder="1" applyAlignment="1">
      <alignment horizontal="justify" vertical="center" wrapText="1"/>
    </xf>
    <xf numFmtId="0" fontId="12" fillId="2" borderId="0" xfId="2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23" applyNumberFormat="1" applyFont="1" applyFill="1" applyBorder="1" applyAlignment="1">
      <alignment horizontal="left" vertical="center" wrapText="1"/>
    </xf>
    <xf numFmtId="1" fontId="12" fillId="0" borderId="3" xfId="23" applyNumberFormat="1" applyFont="1" applyBorder="1" applyAlignment="1">
      <alignment horizontal="left" vertical="center" wrapText="1"/>
    </xf>
    <xf numFmtId="1" fontId="12" fillId="0" borderId="14" xfId="23" applyNumberFormat="1" applyFont="1" applyBorder="1" applyAlignment="1">
      <alignment horizontal="justify" vertical="center" wrapText="1"/>
    </xf>
    <xf numFmtId="1" fontId="12" fillId="0" borderId="3" xfId="23" applyNumberFormat="1" applyFont="1" applyBorder="1" applyAlignment="1">
      <alignment horizontal="justify" vertical="justify" wrapText="1"/>
    </xf>
    <xf numFmtId="4" fontId="11" fillId="2" borderId="0" xfId="23" applyNumberFormat="1" applyFont="1" applyFill="1" applyAlignment="1">
      <alignment horizontal="justify" wrapText="1"/>
    </xf>
    <xf numFmtId="0" fontId="13" fillId="2" borderId="0" xfId="23" applyFont="1" applyFill="1" applyAlignment="1">
      <alignment horizontal="justify" wrapText="1"/>
    </xf>
    <xf numFmtId="4" fontId="6" fillId="0" borderId="14" xfId="23" applyNumberFormat="1" applyFont="1" applyBorder="1" applyAlignment="1">
      <alignment horizontal="right" vertical="top"/>
    </xf>
    <xf numFmtId="0" fontId="7" fillId="2" borderId="2" xfId="23" applyFont="1" applyFill="1" applyBorder="1" applyAlignment="1">
      <alignment horizontal="left"/>
    </xf>
    <xf numFmtId="0" fontId="7" fillId="2" borderId="0" xfId="23" applyFont="1" applyFill="1" applyAlignment="1">
      <alignment horizontal="left"/>
    </xf>
    <xf numFmtId="1" fontId="7" fillId="2" borderId="0" xfId="23" applyNumberFormat="1" applyFont="1" applyFill="1" applyAlignment="1">
      <alignment horizontal="left"/>
    </xf>
    <xf numFmtId="49" fontId="7" fillId="2" borderId="0" xfId="2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2" fillId="0" borderId="3" xfId="23" applyNumberFormat="1" applyFont="1" applyBorder="1" applyAlignment="1">
      <alignment horizontal="right" vertical="center"/>
    </xf>
    <xf numFmtId="4" fontId="22" fillId="0" borderId="18" xfId="23" applyNumberFormat="1" applyFont="1" applyBorder="1" applyAlignment="1">
      <alignment horizontal="right" vertical="center"/>
    </xf>
    <xf numFmtId="4" fontId="22" fillId="0" borderId="3" xfId="23" applyNumberFormat="1" applyFont="1" applyBorder="1" applyAlignment="1">
      <alignment horizontal="right" vertical="center" wrapText="1"/>
    </xf>
    <xf numFmtId="4" fontId="22" fillId="0" borderId="19" xfId="23" applyNumberFormat="1" applyFont="1" applyBorder="1" applyAlignment="1">
      <alignment horizontal="right" vertical="center"/>
    </xf>
    <xf numFmtId="0" fontId="23" fillId="3" borderId="20" xfId="23" applyFont="1" applyFill="1" applyBorder="1" applyAlignment="1">
      <alignment horizontal="center" vertical="center" wrapText="1"/>
    </xf>
    <xf numFmtId="1" fontId="23" fillId="3" borderId="20" xfId="23" applyNumberFormat="1" applyFont="1" applyFill="1" applyBorder="1" applyAlignment="1">
      <alignment horizontal="center" vertical="center" wrapText="1"/>
    </xf>
    <xf numFmtId="49" fontId="23" fillId="3" borderId="20" xfId="23" applyNumberFormat="1" applyFont="1" applyFill="1" applyBorder="1" applyAlignment="1">
      <alignment horizontal="center" vertical="center" wrapText="1"/>
    </xf>
    <xf numFmtId="0" fontId="23" fillId="3" borderId="21" xfId="23" applyFont="1" applyFill="1" applyBorder="1" applyAlignment="1">
      <alignment horizontal="center" vertical="center" wrapText="1"/>
    </xf>
    <xf numFmtId="1" fontId="22" fillId="0" borderId="9" xfId="23" applyNumberFormat="1" applyFont="1" applyBorder="1" applyAlignment="1">
      <alignment horizontal="center" vertical="center"/>
    </xf>
    <xf numFmtId="1" fontId="22" fillId="0" borderId="3" xfId="23" applyNumberFormat="1" applyFont="1" applyBorder="1" applyAlignment="1">
      <alignment horizontal="center" vertical="center"/>
    </xf>
    <xf numFmtId="4" fontId="22" fillId="0" borderId="3" xfId="13" applyNumberFormat="1" applyFont="1" applyFill="1" applyBorder="1" applyAlignment="1">
      <alignment horizontal="center" vertical="center"/>
    </xf>
    <xf numFmtId="1" fontId="22" fillId="0" borderId="3" xfId="13" applyNumberFormat="1" applyFont="1" applyFill="1" applyBorder="1" applyAlignment="1">
      <alignment horizontal="center" vertical="center"/>
    </xf>
    <xf numFmtId="49" fontId="22" fillId="0" borderId="3" xfId="13" applyNumberFormat="1" applyFont="1" applyFill="1" applyBorder="1" applyAlignment="1">
      <alignment horizontal="center" vertical="center"/>
    </xf>
    <xf numFmtId="4" fontId="22" fillId="0" borderId="7" xfId="13" applyNumberFormat="1" applyFont="1" applyFill="1" applyBorder="1" applyAlignment="1">
      <alignment horizontal="center" vertical="center"/>
    </xf>
    <xf numFmtId="1" fontId="24" fillId="0" borderId="3" xfId="23" applyNumberFormat="1" applyFont="1" applyBorder="1" applyAlignment="1">
      <alignment horizontal="left" vertical="center" wrapText="1"/>
    </xf>
    <xf numFmtId="9" fontId="22" fillId="0" borderId="8" xfId="25" applyFont="1" applyFill="1" applyBorder="1" applyAlignment="1">
      <alignment horizontal="center" vertical="center"/>
    </xf>
    <xf numFmtId="4" fontId="25" fillId="0" borderId="0" xfId="0" applyNumberFormat="1" applyFont="1"/>
    <xf numFmtId="0" fontId="26" fillId="0" borderId="0" xfId="0" applyFont="1"/>
    <xf numFmtId="1" fontId="6" fillId="0" borderId="9" xfId="23" applyNumberFormat="1" applyFont="1" applyBorder="1" applyAlignment="1">
      <alignment horizontal="center" vertical="center" wrapText="1"/>
    </xf>
    <xf numFmtId="1" fontId="6" fillId="0" borderId="3" xfId="23" applyNumberFormat="1" applyFont="1" applyBorder="1" applyAlignment="1">
      <alignment horizontal="center" vertical="center" wrapText="1"/>
    </xf>
    <xf numFmtId="4" fontId="6" fillId="0" borderId="3" xfId="13" applyNumberFormat="1" applyFont="1" applyFill="1" applyBorder="1" applyAlignment="1">
      <alignment horizontal="center" vertical="center" wrapText="1"/>
    </xf>
    <xf numFmtId="1" fontId="6" fillId="0" borderId="3" xfId="13" applyNumberFormat="1" applyFont="1" applyFill="1" applyBorder="1" applyAlignment="1">
      <alignment horizontal="center" vertical="center" wrapText="1"/>
    </xf>
    <xf numFmtId="49" fontId="6" fillId="0" borderId="3" xfId="13" applyNumberFormat="1" applyFont="1" applyFill="1" applyBorder="1" applyAlignment="1">
      <alignment horizontal="center" vertical="center" wrapText="1"/>
    </xf>
    <xf numFmtId="4" fontId="6" fillId="0" borderId="7" xfId="13" applyNumberFormat="1" applyFont="1" applyFill="1" applyBorder="1" applyAlignment="1">
      <alignment horizontal="center" vertical="center" wrapText="1"/>
    </xf>
    <xf numFmtId="9" fontId="6" fillId="0" borderId="10" xfId="25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2" fillId="0" borderId="9" xfId="23" applyNumberFormat="1" applyFont="1" applyBorder="1" applyAlignment="1">
      <alignment horizontal="center" vertical="center" wrapText="1"/>
    </xf>
    <xf numFmtId="1" fontId="22" fillId="0" borderId="3" xfId="23" applyNumberFormat="1" applyFont="1" applyBorder="1" applyAlignment="1">
      <alignment horizontal="center" vertical="center" wrapText="1"/>
    </xf>
    <xf numFmtId="4" fontId="22" fillId="0" borderId="3" xfId="13" applyNumberFormat="1" applyFont="1" applyFill="1" applyBorder="1" applyAlignment="1">
      <alignment horizontal="center" vertical="center" wrapText="1"/>
    </xf>
    <xf numFmtId="1" fontId="22" fillId="0" borderId="3" xfId="13" applyNumberFormat="1" applyFont="1" applyFill="1" applyBorder="1" applyAlignment="1">
      <alignment horizontal="center" vertical="center" wrapText="1"/>
    </xf>
    <xf numFmtId="49" fontId="22" fillId="0" borderId="3" xfId="13" applyNumberFormat="1" applyFont="1" applyFill="1" applyBorder="1" applyAlignment="1">
      <alignment horizontal="center" vertical="center" wrapText="1"/>
    </xf>
    <xf numFmtId="4" fontId="22" fillId="0" borderId="7" xfId="13" applyNumberFormat="1" applyFont="1" applyFill="1" applyBorder="1" applyAlignment="1">
      <alignment horizontal="center" vertical="center" wrapText="1"/>
    </xf>
    <xf numFmtId="9" fontId="22" fillId="0" borderId="8" xfId="25" applyFont="1" applyFill="1" applyBorder="1" applyAlignment="1">
      <alignment horizontal="center" vertical="center" wrapText="1"/>
    </xf>
    <xf numFmtId="4" fontId="25" fillId="0" borderId="0" xfId="0" applyNumberFormat="1" applyFont="1" applyAlignment="1">
      <alignment wrapText="1"/>
    </xf>
    <xf numFmtId="0" fontId="26" fillId="0" borderId="0" xfId="0" applyFont="1" applyAlignment="1">
      <alignment wrapText="1"/>
    </xf>
    <xf numFmtId="9" fontId="7" fillId="0" borderId="8" xfId="25" applyFont="1" applyFill="1" applyBorder="1" applyAlignment="1">
      <alignment horizontal="center" vertical="center"/>
    </xf>
    <xf numFmtId="1" fontId="6" fillId="0" borderId="22" xfId="23" applyNumberFormat="1" applyFont="1" applyBorder="1" applyAlignment="1">
      <alignment horizontal="center" vertical="top"/>
    </xf>
    <xf numFmtId="1" fontId="6" fillId="0" borderId="13" xfId="23" applyNumberFormat="1" applyFont="1" applyBorder="1" applyAlignment="1">
      <alignment horizontal="center" vertical="top"/>
    </xf>
    <xf numFmtId="49" fontId="6" fillId="0" borderId="13" xfId="23" applyNumberFormat="1" applyFont="1" applyBorder="1" applyAlignment="1">
      <alignment horizontal="center" vertical="top"/>
    </xf>
    <xf numFmtId="1" fontId="6" fillId="0" borderId="23" xfId="23" applyNumberFormat="1" applyFont="1" applyBorder="1" applyAlignment="1">
      <alignment horizontal="center" vertical="top"/>
    </xf>
    <xf numFmtId="1" fontId="12" fillId="0" borderId="13" xfId="23" applyNumberFormat="1" applyFont="1" applyBorder="1" applyAlignment="1">
      <alignment horizontal="justify" vertical="top" wrapText="1"/>
    </xf>
    <xf numFmtId="9" fontId="6" fillId="0" borderId="24" xfId="25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4" fillId="0" borderId="3" xfId="23" applyNumberFormat="1" applyFont="1" applyBorder="1" applyAlignment="1">
      <alignment horizontal="justify" vertical="justify" wrapText="1"/>
    </xf>
    <xf numFmtId="9" fontId="22" fillId="0" borderId="25" xfId="25" applyFont="1" applyFill="1" applyBorder="1" applyAlignment="1">
      <alignment horizontal="center" vertical="center"/>
    </xf>
    <xf numFmtId="1" fontId="22" fillId="0" borderId="26" xfId="23" applyNumberFormat="1" applyFont="1" applyBorder="1" applyAlignment="1">
      <alignment horizontal="center" vertical="center"/>
    </xf>
    <xf numFmtId="1" fontId="22" fillId="0" borderId="18" xfId="23" applyNumberFormat="1" applyFont="1" applyBorder="1" applyAlignment="1">
      <alignment horizontal="center" vertical="center"/>
    </xf>
    <xf numFmtId="4" fontId="22" fillId="0" borderId="18" xfId="13" applyNumberFormat="1" applyFont="1" applyFill="1" applyBorder="1" applyAlignment="1">
      <alignment horizontal="center" vertical="center"/>
    </xf>
    <xf numFmtId="1" fontId="22" fillId="0" borderId="18" xfId="13" applyNumberFormat="1" applyFont="1" applyFill="1" applyBorder="1" applyAlignment="1">
      <alignment horizontal="center" vertical="center"/>
    </xf>
    <xf numFmtId="49" fontId="22" fillId="0" borderId="18" xfId="13" applyNumberFormat="1" applyFont="1" applyFill="1" applyBorder="1" applyAlignment="1">
      <alignment horizontal="center" vertical="center"/>
    </xf>
    <xf numFmtId="4" fontId="22" fillId="0" borderId="27" xfId="13" applyNumberFormat="1" applyFont="1" applyFill="1" applyBorder="1" applyAlignment="1">
      <alignment horizontal="center" vertical="center"/>
    </xf>
    <xf numFmtId="1" fontId="24" fillId="0" borderId="18" xfId="23" applyNumberFormat="1" applyFont="1" applyBorder="1" applyAlignment="1">
      <alignment horizontal="justify" vertical="justify" wrapText="1"/>
    </xf>
    <xf numFmtId="1" fontId="6" fillId="0" borderId="15" xfId="23" applyNumberFormat="1" applyFont="1" applyBorder="1" applyAlignment="1">
      <alignment horizontal="center" vertical="top"/>
    </xf>
    <xf numFmtId="1" fontId="6" fillId="0" borderId="14" xfId="23" applyNumberFormat="1" applyFont="1" applyBorder="1" applyAlignment="1">
      <alignment horizontal="center" vertical="top"/>
    </xf>
    <xf numFmtId="49" fontId="6" fillId="0" borderId="14" xfId="23" applyNumberFormat="1" applyFont="1" applyBorder="1" applyAlignment="1">
      <alignment horizontal="center" vertical="top"/>
    </xf>
    <xf numFmtId="1" fontId="6" fillId="0" borderId="16" xfId="23" applyNumberFormat="1" applyFont="1" applyBorder="1" applyAlignment="1">
      <alignment horizontal="center" vertical="top"/>
    </xf>
    <xf numFmtId="9" fontId="6" fillId="0" borderId="17" xfId="25" applyFont="1" applyFill="1" applyBorder="1" applyAlignment="1">
      <alignment horizontal="center" vertical="top"/>
    </xf>
    <xf numFmtId="1" fontId="12" fillId="0" borderId="3" xfId="23" applyNumberFormat="1" applyFont="1" applyBorder="1" applyAlignment="1">
      <alignment horizontal="justify" vertical="center" wrapText="1"/>
    </xf>
    <xf numFmtId="1" fontId="24" fillId="0" borderId="3" xfId="23" applyNumberFormat="1" applyFont="1" applyBorder="1" applyAlignment="1">
      <alignment horizontal="justify" vertical="center" wrapText="1"/>
    </xf>
    <xf numFmtId="1" fontId="24" fillId="0" borderId="18" xfId="23" applyNumberFormat="1" applyFont="1" applyBorder="1" applyAlignment="1">
      <alignment horizontal="justify" vertical="center" wrapText="1"/>
    </xf>
    <xf numFmtId="1" fontId="12" fillId="0" borderId="14" xfId="23" applyNumberFormat="1" applyFont="1" applyBorder="1" applyAlignment="1">
      <alignment horizontal="justify" vertical="top" wrapText="1"/>
    </xf>
    <xf numFmtId="9" fontId="6" fillId="0" borderId="28" xfId="25" applyFont="1" applyFill="1" applyBorder="1" applyAlignment="1">
      <alignment horizontal="center" vertical="top"/>
    </xf>
    <xf numFmtId="1" fontId="22" fillId="0" borderId="29" xfId="23" applyNumberFormat="1" applyFont="1" applyBorder="1" applyAlignment="1">
      <alignment horizontal="center" vertical="center"/>
    </xf>
    <xf numFmtId="1" fontId="22" fillId="0" borderId="19" xfId="23" applyNumberFormat="1" applyFont="1" applyBorder="1" applyAlignment="1">
      <alignment horizontal="center" vertical="center"/>
    </xf>
    <xf numFmtId="4" fontId="22" fillId="0" borderId="19" xfId="13" applyNumberFormat="1" applyFont="1" applyFill="1" applyBorder="1" applyAlignment="1">
      <alignment horizontal="center" vertical="center"/>
    </xf>
    <xf numFmtId="1" fontId="22" fillId="0" borderId="19" xfId="13" applyNumberFormat="1" applyFont="1" applyFill="1" applyBorder="1" applyAlignment="1">
      <alignment horizontal="center" vertical="center"/>
    </xf>
    <xf numFmtId="49" fontId="22" fillId="0" borderId="19" xfId="13" applyNumberFormat="1" applyFont="1" applyFill="1" applyBorder="1" applyAlignment="1">
      <alignment horizontal="center" vertical="center"/>
    </xf>
    <xf numFmtId="4" fontId="22" fillId="0" borderId="30" xfId="13" applyNumberFormat="1" applyFont="1" applyFill="1" applyBorder="1" applyAlignment="1">
      <alignment horizontal="center" vertical="center"/>
    </xf>
    <xf numFmtId="1" fontId="24" fillId="0" borderId="19" xfId="23" applyNumberFormat="1" applyFont="1" applyBorder="1" applyAlignment="1">
      <alignment horizontal="justify" vertical="justify" wrapText="1"/>
    </xf>
    <xf numFmtId="9" fontId="22" fillId="0" borderId="31" xfId="25" applyFont="1" applyFill="1" applyBorder="1" applyAlignment="1">
      <alignment horizontal="center" vertical="center"/>
    </xf>
    <xf numFmtId="1" fontId="27" fillId="4" borderId="22" xfId="23" applyNumberFormat="1" applyFont="1" applyFill="1" applyBorder="1" applyAlignment="1">
      <alignment horizontal="center" vertical="center"/>
    </xf>
    <xf numFmtId="1" fontId="27" fillId="4" borderId="13" xfId="23" applyNumberFormat="1" applyFont="1" applyFill="1" applyBorder="1" applyAlignment="1">
      <alignment horizontal="center" vertical="center"/>
    </xf>
    <xf numFmtId="49" fontId="27" fillId="4" borderId="13" xfId="23" applyNumberFormat="1" applyFont="1" applyFill="1" applyBorder="1" applyAlignment="1">
      <alignment horizontal="center" vertical="center"/>
    </xf>
    <xf numFmtId="1" fontId="27" fillId="4" borderId="23" xfId="23" applyNumberFormat="1" applyFont="1" applyFill="1" applyBorder="1" applyAlignment="1">
      <alignment horizontal="center" vertical="center"/>
    </xf>
    <xf numFmtId="1" fontId="23" fillId="4" borderId="13" xfId="23" applyNumberFormat="1" applyFont="1" applyFill="1" applyBorder="1" applyAlignment="1">
      <alignment horizontal="justify" vertical="center" wrapText="1"/>
    </xf>
    <xf numFmtId="4" fontId="27" fillId="4" borderId="13" xfId="23" applyNumberFormat="1" applyFont="1" applyFill="1" applyBorder="1" applyAlignment="1">
      <alignment horizontal="right" vertical="center"/>
    </xf>
    <xf numFmtId="9" fontId="27" fillId="4" borderId="32" xfId="25" applyFont="1" applyFill="1" applyBorder="1" applyAlignment="1">
      <alignment horizontal="center" vertical="center"/>
    </xf>
    <xf numFmtId="1" fontId="6" fillId="5" borderId="33" xfId="23" applyNumberFormat="1" applyFont="1" applyFill="1" applyBorder="1" applyAlignment="1">
      <alignment horizontal="center" vertical="center"/>
    </xf>
    <xf numFmtId="1" fontId="6" fillId="5" borderId="34" xfId="23" applyNumberFormat="1" applyFont="1" applyFill="1" applyBorder="1" applyAlignment="1">
      <alignment horizontal="center" vertical="center"/>
    </xf>
    <xf numFmtId="49" fontId="6" fillId="5" borderId="34" xfId="23" applyNumberFormat="1" applyFont="1" applyFill="1" applyBorder="1" applyAlignment="1">
      <alignment horizontal="center" vertical="center"/>
    </xf>
    <xf numFmtId="1" fontId="6" fillId="5" borderId="35" xfId="23" applyNumberFormat="1" applyFont="1" applyFill="1" applyBorder="1" applyAlignment="1">
      <alignment horizontal="center" vertical="center"/>
    </xf>
    <xf numFmtId="1" fontId="12" fillId="5" borderId="34" xfId="23" applyNumberFormat="1" applyFont="1" applyFill="1" applyBorder="1" applyAlignment="1">
      <alignment horizontal="justify" vertical="center" wrapText="1"/>
    </xf>
    <xf numFmtId="4" fontId="6" fillId="5" borderId="34" xfId="23" applyNumberFormat="1" applyFont="1" applyFill="1" applyBorder="1" applyAlignment="1">
      <alignment horizontal="right" vertical="center"/>
    </xf>
    <xf numFmtId="9" fontId="6" fillId="5" borderId="36" xfId="25" applyFont="1" applyFill="1" applyBorder="1" applyAlignment="1">
      <alignment horizontal="center" vertical="center"/>
    </xf>
    <xf numFmtId="166" fontId="16" fillId="0" borderId="0" xfId="0" applyNumberFormat="1" applyFont="1"/>
    <xf numFmtId="166" fontId="16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 vertical="center" wrapText="1"/>
    </xf>
    <xf numFmtId="166" fontId="28" fillId="3" borderId="87" xfId="0" applyNumberFormat="1" applyFont="1" applyFill="1" applyBorder="1" applyAlignment="1">
      <alignment horizontal="center" vertical="center" wrapText="1"/>
    </xf>
    <xf numFmtId="168" fontId="16" fillId="0" borderId="87" xfId="25" applyNumberFormat="1" applyFont="1" applyBorder="1" applyAlignment="1">
      <alignment horizontal="center"/>
    </xf>
    <xf numFmtId="166" fontId="16" fillId="7" borderId="87" xfId="0" applyNumberFormat="1" applyFont="1" applyFill="1" applyBorder="1"/>
    <xf numFmtId="166" fontId="16" fillId="8" borderId="87" xfId="0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68" fontId="16" fillId="0" borderId="0" xfId="25" applyNumberFormat="1" applyFont="1" applyFill="1" applyBorder="1" applyAlignment="1">
      <alignment horizontal="center"/>
    </xf>
    <xf numFmtId="166" fontId="16" fillId="8" borderId="87" xfId="0" applyNumberFormat="1" applyFont="1" applyFill="1" applyBorder="1" applyAlignment="1">
      <alignment horizontal="left"/>
    </xf>
    <xf numFmtId="166" fontId="16" fillId="0" borderId="0" xfId="0" applyNumberFormat="1" applyFont="1" applyAlignment="1">
      <alignment vertical="center"/>
    </xf>
    <xf numFmtId="166" fontId="16" fillId="0" borderId="0" xfId="0" applyNumberFormat="1" applyFont="1" applyAlignment="1">
      <alignment horizontal="left" vertical="center"/>
    </xf>
    <xf numFmtId="166" fontId="29" fillId="0" borderId="0" xfId="0" applyNumberFormat="1" applyFont="1"/>
    <xf numFmtId="168" fontId="16" fillId="0" borderId="0" xfId="25" applyNumberFormat="1" applyFont="1"/>
    <xf numFmtId="168" fontId="30" fillId="0" borderId="0" xfId="25" applyNumberFormat="1" applyFont="1" applyBorder="1" applyAlignment="1">
      <alignment horizontal="center"/>
    </xf>
    <xf numFmtId="166" fontId="30" fillId="0" borderId="0" xfId="0" applyNumberFormat="1" applyFont="1"/>
    <xf numFmtId="167" fontId="30" fillId="0" borderId="0" xfId="1" applyNumberFormat="1" applyFont="1" applyFill="1" applyBorder="1" applyAlignment="1">
      <alignment horizontal="center"/>
    </xf>
    <xf numFmtId="168" fontId="30" fillId="0" borderId="0" xfId="25" applyNumberFormat="1" applyFont="1" applyFill="1" applyBorder="1" applyAlignment="1">
      <alignment horizontal="center"/>
    </xf>
    <xf numFmtId="166" fontId="30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168" fontId="16" fillId="0" borderId="0" xfId="25" applyNumberFormat="1" applyFont="1" applyAlignment="1">
      <alignment horizontal="center"/>
    </xf>
    <xf numFmtId="168" fontId="7" fillId="2" borderId="0" xfId="25" applyNumberFormat="1" applyFont="1" applyFill="1" applyAlignment="1"/>
    <xf numFmtId="4" fontId="22" fillId="0" borderId="3" xfId="14" applyNumberFormat="1" applyFont="1" applyFill="1" applyBorder="1" applyAlignment="1">
      <alignment horizontal="center" vertical="center"/>
    </xf>
    <xf numFmtId="49" fontId="22" fillId="0" borderId="3" xfId="14" applyNumberFormat="1" applyFont="1" applyFill="1" applyBorder="1" applyAlignment="1">
      <alignment horizontal="center" vertical="center"/>
    </xf>
    <xf numFmtId="1" fontId="22" fillId="0" borderId="3" xfId="14" applyNumberFormat="1" applyFont="1" applyFill="1" applyBorder="1" applyAlignment="1">
      <alignment horizontal="center" vertical="center"/>
    </xf>
    <xf numFmtId="4" fontId="22" fillId="0" borderId="7" xfId="14" applyNumberFormat="1" applyFont="1" applyFill="1" applyBorder="1" applyAlignment="1">
      <alignment horizontal="center" vertical="center"/>
    </xf>
    <xf numFmtId="1" fontId="6" fillId="0" borderId="12" xfId="23" applyNumberFormat="1" applyFont="1" applyBorder="1" applyAlignment="1">
      <alignment horizontal="center" vertical="center"/>
    </xf>
    <xf numFmtId="49" fontId="6" fillId="0" borderId="12" xfId="23" applyNumberFormat="1" applyFont="1" applyBorder="1" applyAlignment="1">
      <alignment horizontal="center" vertical="center"/>
    </xf>
    <xf numFmtId="1" fontId="6" fillId="0" borderId="37" xfId="23" applyNumberFormat="1" applyFont="1" applyBorder="1" applyAlignment="1">
      <alignment horizontal="center" vertical="center"/>
    </xf>
    <xf numFmtId="1" fontId="12" fillId="0" borderId="12" xfId="23" applyNumberFormat="1" applyFont="1" applyBorder="1" applyAlignment="1">
      <alignment horizontal="justify" vertical="center" wrapText="1"/>
    </xf>
    <xf numFmtId="1" fontId="22" fillId="0" borderId="9" xfId="24" applyNumberFormat="1" applyFont="1" applyBorder="1" applyAlignment="1">
      <alignment horizontal="center" vertical="center"/>
    </xf>
    <xf numFmtId="1" fontId="22" fillId="0" borderId="3" xfId="24" applyNumberFormat="1" applyFont="1" applyBorder="1" applyAlignment="1">
      <alignment horizontal="center" vertical="center"/>
    </xf>
    <xf numFmtId="1" fontId="24" fillId="0" borderId="3" xfId="24" applyNumberFormat="1" applyFont="1" applyBorder="1" applyAlignment="1">
      <alignment horizontal="justify" vertical="center" wrapText="1"/>
    </xf>
    <xf numFmtId="4" fontId="22" fillId="0" borderId="3" xfId="24" applyNumberFormat="1" applyFont="1" applyBorder="1" applyAlignment="1">
      <alignment horizontal="right" vertical="center"/>
    </xf>
    <xf numFmtId="1" fontId="24" fillId="0" borderId="3" xfId="24" applyNumberFormat="1" applyFont="1" applyBorder="1" applyAlignment="1">
      <alignment horizontal="justify" vertical="justify" wrapText="1"/>
    </xf>
    <xf numFmtId="4" fontId="7" fillId="0" borderId="0" xfId="23" applyNumberFormat="1" applyFont="1"/>
    <xf numFmtId="0" fontId="8" fillId="0" borderId="1" xfId="23" applyFont="1" applyBorder="1" applyAlignment="1">
      <alignment vertical="center"/>
    </xf>
    <xf numFmtId="0" fontId="8" fillId="0" borderId="0" xfId="2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23" applyNumberFormat="1" applyFont="1"/>
    <xf numFmtId="0" fontId="10" fillId="0" borderId="0" xfId="23" applyFont="1"/>
    <xf numFmtId="49" fontId="22" fillId="0" borderId="3" xfId="23" applyNumberFormat="1" applyFont="1" applyBorder="1" applyAlignment="1">
      <alignment horizontal="center" vertical="center" wrapText="1"/>
    </xf>
    <xf numFmtId="10" fontId="16" fillId="7" borderId="87" xfId="25" applyNumberFormat="1" applyFont="1" applyFill="1" applyBorder="1" applyAlignment="1">
      <alignment horizontal="center"/>
    </xf>
    <xf numFmtId="43" fontId="30" fillId="0" borderId="0" xfId="1" applyFont="1" applyFill="1"/>
    <xf numFmtId="166" fontId="16" fillId="7" borderId="0" xfId="0" applyNumberFormat="1" applyFont="1" applyFill="1"/>
    <xf numFmtId="168" fontId="16" fillId="0" borderId="0" xfId="25" applyNumberFormat="1" applyFont="1" applyBorder="1" applyAlignment="1">
      <alignment horizontal="center"/>
    </xf>
    <xf numFmtId="166" fontId="15" fillId="9" borderId="87" xfId="0" applyNumberFormat="1" applyFont="1" applyFill="1" applyBorder="1"/>
    <xf numFmtId="167" fontId="15" fillId="9" borderId="87" xfId="1" applyNumberFormat="1" applyFont="1" applyFill="1" applyBorder="1" applyAlignment="1">
      <alignment horizontal="center"/>
    </xf>
    <xf numFmtId="10" fontId="15" fillId="9" borderId="87" xfId="25" applyNumberFormat="1" applyFont="1" applyFill="1" applyBorder="1" applyAlignment="1">
      <alignment horizontal="center"/>
    </xf>
    <xf numFmtId="43" fontId="30" fillId="0" borderId="0" xfId="1" applyFont="1" applyFill="1" applyBorder="1" applyAlignment="1">
      <alignment horizontal="center"/>
    </xf>
    <xf numFmtId="168" fontId="8" fillId="2" borderId="0" xfId="25" applyNumberFormat="1" applyFont="1" applyFill="1" applyBorder="1" applyAlignment="1" applyProtection="1">
      <alignment vertical="center"/>
    </xf>
    <xf numFmtId="168" fontId="8" fillId="2" borderId="0" xfId="25" applyNumberFormat="1" applyFont="1" applyFill="1" applyBorder="1" applyAlignment="1" applyProtection="1">
      <alignment horizontal="center" vertical="center"/>
    </xf>
    <xf numFmtId="168" fontId="6" fillId="2" borderId="0" xfId="25" applyNumberFormat="1" applyFont="1" applyFill="1" applyBorder="1" applyAlignment="1" applyProtection="1">
      <alignment vertical="center"/>
      <protection locked="0"/>
    </xf>
    <xf numFmtId="168" fontId="7" fillId="2" borderId="0" xfId="25" applyNumberFormat="1" applyFont="1" applyFill="1" applyBorder="1" applyAlignment="1" applyProtection="1">
      <alignment horizontal="left" vertical="center"/>
    </xf>
    <xf numFmtId="168" fontId="16" fillId="2" borderId="0" xfId="25" applyNumberFormat="1" applyFont="1" applyFill="1" applyBorder="1" applyAlignment="1" applyProtection="1">
      <alignment horizontal="right" vertical="center"/>
    </xf>
    <xf numFmtId="168" fontId="34" fillId="2" borderId="0" xfId="25" applyNumberFormat="1" applyFont="1" applyFill="1" applyBorder="1" applyAlignment="1" applyProtection="1">
      <alignment horizontal="left" vertical="center"/>
    </xf>
    <xf numFmtId="168" fontId="8" fillId="2" borderId="1" xfId="25" applyNumberFormat="1" applyFont="1" applyFill="1" applyBorder="1" applyAlignment="1" applyProtection="1">
      <alignment vertical="center"/>
    </xf>
    <xf numFmtId="168" fontId="32" fillId="2" borderId="11" xfId="25" applyNumberFormat="1" applyFont="1" applyFill="1" applyBorder="1" applyAlignment="1">
      <alignment horizontal="right" vertical="center" wrapText="1"/>
    </xf>
    <xf numFmtId="10" fontId="30" fillId="0" borderId="0" xfId="25" applyNumberFormat="1" applyFont="1" applyBorder="1" applyAlignment="1">
      <alignment horizontal="center"/>
    </xf>
    <xf numFmtId="4" fontId="15" fillId="2" borderId="0" xfId="24" applyNumberFormat="1" applyFont="1" applyFill="1" applyAlignment="1">
      <alignment horizontal="left" vertical="center"/>
    </xf>
    <xf numFmtId="9" fontId="16" fillId="0" borderId="0" xfId="25" applyFont="1" applyAlignment="1">
      <alignment horizontal="center"/>
    </xf>
    <xf numFmtId="168" fontId="35" fillId="2" borderId="0" xfId="25" applyNumberFormat="1" applyFont="1" applyFill="1" applyAlignment="1">
      <alignment vertical="center"/>
    </xf>
    <xf numFmtId="168" fontId="27" fillId="4" borderId="38" xfId="25" applyNumberFormat="1" applyFont="1" applyFill="1" applyBorder="1" applyAlignment="1">
      <alignment horizontal="center" vertical="center"/>
    </xf>
    <xf numFmtId="168" fontId="6" fillId="5" borderId="39" xfId="25" applyNumberFormat="1" applyFont="1" applyFill="1" applyBorder="1" applyAlignment="1">
      <alignment horizontal="center" vertical="center"/>
    </xf>
    <xf numFmtId="168" fontId="6" fillId="0" borderId="5" xfId="25" applyNumberFormat="1" applyFont="1" applyFill="1" applyBorder="1" applyAlignment="1">
      <alignment horizontal="center" vertical="center"/>
    </xf>
    <xf numFmtId="168" fontId="6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/>
    </xf>
    <xf numFmtId="168" fontId="36" fillId="0" borderId="40" xfId="25" applyNumberFormat="1" applyFont="1" applyFill="1" applyBorder="1" applyAlignment="1">
      <alignment horizontal="center" vertical="center"/>
    </xf>
    <xf numFmtId="168" fontId="22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 wrapText="1"/>
    </xf>
    <xf numFmtId="168" fontId="21" fillId="5" borderId="39" xfId="25" applyNumberFormat="1" applyFont="1" applyFill="1" applyBorder="1" applyAlignment="1">
      <alignment horizontal="center" vertical="center"/>
    </xf>
    <xf numFmtId="168" fontId="22" fillId="0" borderId="42" xfId="25" applyNumberFormat="1" applyFont="1" applyFill="1" applyBorder="1" applyAlignment="1">
      <alignment horizontal="center" vertical="center"/>
    </xf>
    <xf numFmtId="168" fontId="32" fillId="2" borderId="0" xfId="25" applyNumberFormat="1" applyFont="1" applyFill="1" applyBorder="1" applyAlignment="1">
      <alignment horizontal="right" vertical="center" wrapText="1"/>
    </xf>
    <xf numFmtId="4" fontId="22" fillId="0" borderId="8" xfId="24" applyNumberFormat="1" applyFont="1" applyBorder="1" applyAlignment="1">
      <alignment horizontal="right" vertical="center"/>
    </xf>
    <xf numFmtId="168" fontId="6" fillId="0" borderId="40" xfId="25" applyNumberFormat="1" applyFont="1" applyFill="1" applyBorder="1" applyAlignment="1">
      <alignment horizontal="center" vertical="center" wrapText="1"/>
    </xf>
    <xf numFmtId="168" fontId="6" fillId="0" borderId="41" xfId="25" applyNumberFormat="1" applyFont="1" applyBorder="1" applyAlignment="1">
      <alignment horizontal="center" vertical="center"/>
    </xf>
    <xf numFmtId="0" fontId="8" fillId="2" borderId="6" xfId="24" applyFont="1" applyFill="1" applyBorder="1" applyAlignment="1">
      <alignment horizontal="center" vertical="center"/>
    </xf>
    <xf numFmtId="0" fontId="8" fillId="2" borderId="1" xfId="24" applyFont="1" applyFill="1" applyBorder="1" applyAlignment="1">
      <alignment horizontal="center" vertical="center"/>
    </xf>
    <xf numFmtId="0" fontId="15" fillId="2" borderId="1" xfId="24" applyFont="1" applyFill="1" applyBorder="1" applyAlignment="1">
      <alignment horizontal="center"/>
    </xf>
    <xf numFmtId="1" fontId="8" fillId="2" borderId="1" xfId="24" applyNumberFormat="1" applyFont="1" applyFill="1" applyBorder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0" fontId="12" fillId="2" borderId="1" xfId="24" applyFont="1" applyFill="1" applyBorder="1" applyAlignment="1">
      <alignment horizontal="justify" vertical="center" wrapText="1"/>
    </xf>
    <xf numFmtId="0" fontId="8" fillId="2" borderId="1" xfId="24" applyFont="1" applyFill="1" applyBorder="1" applyAlignment="1">
      <alignment vertical="center"/>
    </xf>
    <xf numFmtId="0" fontId="1" fillId="0" borderId="0" xfId="24" applyAlignment="1">
      <alignment vertical="center"/>
    </xf>
    <xf numFmtId="0" fontId="1" fillId="2" borderId="0" xfId="24" applyFill="1" applyAlignment="1">
      <alignment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0" xfId="24" applyFont="1" applyFill="1" applyAlignment="1">
      <alignment horizontal="center" vertical="center"/>
    </xf>
    <xf numFmtId="0" fontId="16" fillId="2" borderId="0" xfId="24" applyFont="1" applyFill="1" applyAlignment="1">
      <alignment horizontal="center"/>
    </xf>
    <xf numFmtId="0" fontId="15" fillId="2" borderId="0" xfId="24" applyFont="1" applyFill="1" applyAlignment="1">
      <alignment horizontal="center"/>
    </xf>
    <xf numFmtId="1" fontId="8" fillId="2" borderId="0" xfId="24" applyNumberFormat="1" applyFont="1" applyFill="1" applyAlignment="1">
      <alignment horizontal="center" vertical="center"/>
    </xf>
    <xf numFmtId="49" fontId="8" fillId="2" borderId="0" xfId="24" applyNumberFormat="1" applyFont="1" applyFill="1" applyAlignment="1">
      <alignment horizontal="center" vertical="center"/>
    </xf>
    <xf numFmtId="0" fontId="12" fillId="2" borderId="0" xfId="24" applyFont="1" applyFill="1" applyAlignment="1">
      <alignment horizontal="justify" vertical="center" wrapText="1"/>
    </xf>
    <xf numFmtId="0" fontId="8" fillId="2" borderId="0" xfId="24" applyFont="1" applyFill="1" applyAlignment="1">
      <alignment vertical="center"/>
    </xf>
    <xf numFmtId="169" fontId="37" fillId="0" borderId="0" xfId="24" applyNumberFormat="1" applyFont="1" applyAlignment="1">
      <alignment horizontal="right" vertical="center" wrapText="1" readingOrder="1"/>
    </xf>
    <xf numFmtId="4" fontId="8" fillId="2" borderId="0" xfId="24" applyNumberFormat="1" applyFont="1" applyFill="1" applyAlignment="1">
      <alignment vertical="center"/>
    </xf>
    <xf numFmtId="0" fontId="7" fillId="2" borderId="2" xfId="24" applyFont="1" applyFill="1" applyBorder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2" borderId="0" xfId="24" applyFill="1"/>
    <xf numFmtId="0" fontId="1" fillId="2" borderId="0" xfId="24" applyFill="1" applyAlignment="1">
      <alignment horizontal="center"/>
    </xf>
    <xf numFmtId="1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11" fillId="2" borderId="0" xfId="24" applyFont="1" applyFill="1" applyAlignment="1">
      <alignment horizontal="justify" wrapText="1"/>
    </xf>
    <xf numFmtId="4" fontId="7" fillId="2" borderId="0" xfId="24" applyNumberFormat="1" applyFont="1" applyFill="1" applyAlignment="1">
      <alignment vertical="center"/>
    </xf>
    <xf numFmtId="4" fontId="6" fillId="2" borderId="0" xfId="24" applyNumberFormat="1" applyFont="1" applyFill="1" applyAlignment="1" applyProtection="1">
      <alignment vertical="center"/>
      <protection locked="0"/>
    </xf>
    <xf numFmtId="0" fontId="7" fillId="2" borderId="2" xfId="24" applyFont="1" applyFill="1" applyBorder="1" applyAlignment="1">
      <alignment horizontal="center"/>
    </xf>
    <xf numFmtId="0" fontId="7" fillId="2" borderId="0" xfId="24" applyFont="1" applyFill="1" applyAlignment="1">
      <alignment horizontal="center"/>
    </xf>
    <xf numFmtId="0" fontId="1" fillId="2" borderId="0" xfId="24" applyFill="1" applyAlignment="1">
      <alignment horizontal="center" vertical="center"/>
    </xf>
    <xf numFmtId="1" fontId="7" fillId="2" borderId="0" xfId="24" applyNumberFormat="1" applyFont="1" applyFill="1" applyAlignment="1">
      <alignment horizontal="center"/>
    </xf>
    <xf numFmtId="49" fontId="7" fillId="2" borderId="0" xfId="24" applyNumberFormat="1" applyFont="1" applyFill="1" applyAlignment="1">
      <alignment horizontal="center"/>
    </xf>
    <xf numFmtId="0" fontId="11" fillId="2" borderId="0" xfId="24" quotePrefix="1" applyFont="1" applyFill="1" applyAlignment="1">
      <alignment horizontal="justify" vertical="center" wrapText="1"/>
    </xf>
    <xf numFmtId="4" fontId="1" fillId="2" borderId="0" xfId="24" applyNumberFormat="1" applyFill="1" applyAlignment="1">
      <alignment vertical="center"/>
    </xf>
    <xf numFmtId="4" fontId="16" fillId="2" borderId="0" xfId="24" applyNumberFormat="1" applyFont="1" applyFill="1" applyAlignment="1">
      <alignment vertical="center"/>
    </xf>
    <xf numFmtId="4" fontId="11" fillId="2" borderId="0" xfId="24" applyNumberFormat="1" applyFont="1" applyFill="1" applyAlignment="1">
      <alignment vertical="center"/>
    </xf>
    <xf numFmtId="44" fontId="7" fillId="2" borderId="0" xfId="15" applyFont="1" applyFill="1" applyBorder="1" applyAlignment="1" applyProtection="1">
      <alignment vertical="center"/>
    </xf>
    <xf numFmtId="4" fontId="7" fillId="2" borderId="0" xfId="24" applyNumberFormat="1" applyFont="1" applyFill="1" applyAlignment="1">
      <alignment horizontal="left" vertical="center"/>
    </xf>
    <xf numFmtId="0" fontId="7" fillId="2" borderId="2" xfId="24" applyFont="1" applyFill="1" applyBorder="1" applyAlignment="1">
      <alignment horizontal="left"/>
    </xf>
    <xf numFmtId="0" fontId="2" fillId="2" borderId="0" xfId="24" applyFont="1" applyFill="1" applyAlignment="1">
      <alignment vertical="center"/>
    </xf>
    <xf numFmtId="0" fontId="15" fillId="2" borderId="0" xfId="24" applyFont="1" applyFill="1" applyAlignment="1">
      <alignment horizontal="left"/>
    </xf>
    <xf numFmtId="0" fontId="7" fillId="2" borderId="0" xfId="24" applyFont="1" applyFill="1" applyAlignment="1">
      <alignment horizontal="left"/>
    </xf>
    <xf numFmtId="1" fontId="7" fillId="2" borderId="0" xfId="24" applyNumberFormat="1" applyFont="1" applyFill="1" applyAlignment="1">
      <alignment horizontal="left"/>
    </xf>
    <xf numFmtId="49" fontId="7" fillId="2" borderId="0" xfId="24" applyNumberFormat="1" applyFont="1" applyFill="1" applyAlignment="1">
      <alignment horizontal="left"/>
    </xf>
    <xf numFmtId="0" fontId="1" fillId="2" borderId="0" xfId="24" applyFill="1" applyAlignment="1">
      <alignment horizontal="left" vertical="center"/>
    </xf>
    <xf numFmtId="44" fontId="7" fillId="2" borderId="0" xfId="24" applyNumberFormat="1" applyFont="1" applyFill="1" applyAlignment="1">
      <alignment vertical="center"/>
    </xf>
    <xf numFmtId="3" fontId="1" fillId="2" borderId="0" xfId="24" applyNumberFormat="1" applyFill="1" applyAlignment="1">
      <alignment vertical="center"/>
    </xf>
    <xf numFmtId="0" fontId="16" fillId="2" borderId="2" xfId="24" applyFont="1" applyFill="1" applyBorder="1" applyAlignment="1">
      <alignment horizontal="right"/>
    </xf>
    <xf numFmtId="0" fontId="15" fillId="2" borderId="0" xfId="24" applyFont="1" applyFill="1" applyAlignment="1">
      <alignment horizontal="right" vertical="center"/>
    </xf>
    <xf numFmtId="0" fontId="15" fillId="2" borderId="0" xfId="24" applyFont="1" applyFill="1" applyAlignment="1">
      <alignment horizontal="left" vertical="center"/>
    </xf>
    <xf numFmtId="0" fontId="16" fillId="2" borderId="0" xfId="24" applyFont="1" applyFill="1" applyAlignment="1">
      <alignment horizontal="right"/>
    </xf>
    <xf numFmtId="1" fontId="16" fillId="2" borderId="0" xfId="24" applyNumberFormat="1" applyFont="1" applyFill="1" applyAlignment="1">
      <alignment horizontal="right"/>
    </xf>
    <xf numFmtId="49" fontId="16" fillId="2" borderId="0" xfId="24" applyNumberFormat="1" applyFont="1" applyFill="1" applyAlignment="1">
      <alignment horizontal="right"/>
    </xf>
    <xf numFmtId="0" fontId="16" fillId="2" borderId="0" xfId="24" applyFont="1" applyFill="1" applyAlignment="1">
      <alignment horizontal="right" vertical="center"/>
    </xf>
    <xf numFmtId="4" fontId="16" fillId="2" borderId="0" xfId="24" applyNumberFormat="1" applyFont="1" applyFill="1" applyAlignment="1">
      <alignment horizontal="right" vertical="center"/>
    </xf>
    <xf numFmtId="0" fontId="16" fillId="0" borderId="0" xfId="24" applyFont="1" applyAlignment="1">
      <alignment horizontal="right" vertical="center"/>
    </xf>
    <xf numFmtId="0" fontId="11" fillId="0" borderId="0" xfId="24" applyFont="1" applyAlignment="1">
      <alignment horizontal="center" vertical="center" wrapText="1"/>
    </xf>
    <xf numFmtId="0" fontId="11" fillId="2" borderId="0" xfId="24" applyFont="1" applyFill="1" applyAlignment="1">
      <alignment horizontal="center" vertical="center" wrapText="1"/>
    </xf>
    <xf numFmtId="0" fontId="23" fillId="3" borderId="20" xfId="24" applyFont="1" applyFill="1" applyBorder="1" applyAlignment="1">
      <alignment horizontal="center" vertical="center" wrapText="1"/>
    </xf>
    <xf numFmtId="1" fontId="23" fillId="3" borderId="20" xfId="24" applyNumberFormat="1" applyFont="1" applyFill="1" applyBorder="1" applyAlignment="1">
      <alignment horizontal="center" vertical="center" wrapText="1"/>
    </xf>
    <xf numFmtId="49" fontId="23" fillId="3" borderId="20" xfId="24" applyNumberFormat="1" applyFont="1" applyFill="1" applyBorder="1" applyAlignment="1">
      <alignment horizontal="center" vertical="center" wrapText="1"/>
    </xf>
    <xf numFmtId="0" fontId="23" fillId="3" borderId="21" xfId="24" applyFont="1" applyFill="1" applyBorder="1" applyAlignment="1">
      <alignment horizontal="center" vertical="center" wrapText="1"/>
    </xf>
    <xf numFmtId="4" fontId="23" fillId="3" borderId="43" xfId="24" applyNumberFormat="1" applyFont="1" applyFill="1" applyBorder="1" applyAlignment="1">
      <alignment horizontal="center" vertical="center" wrapText="1"/>
    </xf>
    <xf numFmtId="1" fontId="27" fillId="4" borderId="22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center" vertical="center"/>
    </xf>
    <xf numFmtId="49" fontId="27" fillId="4" borderId="13" xfId="24" applyNumberFormat="1" applyFont="1" applyFill="1" applyBorder="1" applyAlignment="1">
      <alignment horizontal="center" vertical="center"/>
    </xf>
    <xf numFmtId="1" fontId="27" fillId="4" borderId="23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justify" vertical="center" wrapText="1"/>
    </xf>
    <xf numFmtId="4" fontId="27" fillId="4" borderId="44" xfId="24" applyNumberFormat="1" applyFont="1" applyFill="1" applyBorder="1" applyAlignment="1">
      <alignment horizontal="right" vertical="center"/>
    </xf>
    <xf numFmtId="0" fontId="6" fillId="0" borderId="0" xfId="24" applyFont="1"/>
    <xf numFmtId="0" fontId="6" fillId="2" borderId="0" xfId="24" applyFont="1" applyFill="1"/>
    <xf numFmtId="1" fontId="6" fillId="5" borderId="33" xfId="24" applyNumberFormat="1" applyFont="1" applyFill="1" applyBorder="1" applyAlignment="1">
      <alignment horizontal="center" vertical="center"/>
    </xf>
    <xf numFmtId="1" fontId="6" fillId="5" borderId="34" xfId="24" applyNumberFormat="1" applyFont="1" applyFill="1" applyBorder="1" applyAlignment="1">
      <alignment horizontal="center" vertical="center"/>
    </xf>
    <xf numFmtId="49" fontId="6" fillId="5" borderId="34" xfId="24" applyNumberFormat="1" applyFont="1" applyFill="1" applyBorder="1" applyAlignment="1">
      <alignment horizontal="center" vertical="center"/>
    </xf>
    <xf numFmtId="1" fontId="6" fillId="5" borderId="35" xfId="24" applyNumberFormat="1" applyFont="1" applyFill="1" applyBorder="1" applyAlignment="1">
      <alignment horizontal="center" vertical="center"/>
    </xf>
    <xf numFmtId="1" fontId="12" fillId="5" borderId="34" xfId="24" applyNumberFormat="1" applyFont="1" applyFill="1" applyBorder="1" applyAlignment="1">
      <alignment horizontal="justify" vertical="center" wrapText="1"/>
    </xf>
    <xf numFmtId="4" fontId="6" fillId="5" borderId="36" xfId="24" applyNumberFormat="1" applyFont="1" applyFill="1" applyBorder="1" applyAlignment="1">
      <alignment horizontal="right" vertical="center"/>
    </xf>
    <xf numFmtId="0" fontId="2" fillId="0" borderId="0" xfId="24" applyFont="1"/>
    <xf numFmtId="0" fontId="2" fillId="2" borderId="0" xfId="24" applyFont="1" applyFill="1"/>
    <xf numFmtId="1" fontId="6" fillId="0" borderId="45" xfId="24" applyNumberFormat="1" applyFont="1" applyBorder="1" applyAlignment="1">
      <alignment horizontal="center" vertical="center"/>
    </xf>
    <xf numFmtId="1" fontId="6" fillId="0" borderId="12" xfId="24" applyNumberFormat="1" applyFont="1" applyBorder="1" applyAlignment="1">
      <alignment horizontal="center" vertical="center"/>
    </xf>
    <xf numFmtId="49" fontId="6" fillId="0" borderId="12" xfId="24" applyNumberFormat="1" applyFont="1" applyBorder="1" applyAlignment="1">
      <alignment horizontal="center" vertical="center"/>
    </xf>
    <xf numFmtId="1" fontId="6" fillId="0" borderId="37" xfId="24" applyNumberFormat="1" applyFont="1" applyBorder="1" applyAlignment="1">
      <alignment horizontal="center" vertical="center"/>
    </xf>
    <xf numFmtId="1" fontId="12" fillId="0" borderId="12" xfId="24" applyNumberFormat="1" applyFont="1" applyBorder="1" applyAlignment="1">
      <alignment horizontal="justify" vertical="center" wrapText="1"/>
    </xf>
    <xf numFmtId="4" fontId="6" fillId="0" borderId="10" xfId="24" applyNumberFormat="1" applyFont="1" applyBorder="1" applyAlignment="1">
      <alignment horizontal="right" vertical="center"/>
    </xf>
    <xf numFmtId="4" fontId="6" fillId="0" borderId="46" xfId="24" applyNumberFormat="1" applyFont="1" applyBorder="1" applyAlignment="1">
      <alignment horizontal="right" vertical="center"/>
    </xf>
    <xf numFmtId="4" fontId="6" fillId="0" borderId="41" xfId="24" applyNumberFormat="1" applyFont="1" applyBorder="1" applyAlignment="1">
      <alignment horizontal="right" vertical="center"/>
    </xf>
    <xf numFmtId="1" fontId="6" fillId="0" borderId="9" xfId="24" applyNumberFormat="1" applyFont="1" applyBorder="1" applyAlignment="1">
      <alignment horizontal="center" vertical="center"/>
    </xf>
    <xf numFmtId="1" fontId="6" fillId="0" borderId="3" xfId="24" applyNumberFormat="1" applyFont="1" applyBorder="1" applyAlignment="1">
      <alignment horizontal="center" vertical="center"/>
    </xf>
    <xf numFmtId="4" fontId="6" fillId="0" borderId="3" xfId="14" applyNumberFormat="1" applyFont="1" applyFill="1" applyBorder="1" applyAlignment="1">
      <alignment horizontal="center" vertical="center"/>
    </xf>
    <xf numFmtId="1" fontId="6" fillId="0" borderId="3" xfId="14" applyNumberFormat="1" applyFont="1" applyFill="1" applyBorder="1" applyAlignment="1">
      <alignment horizontal="center" vertical="center"/>
    </xf>
    <xf numFmtId="49" fontId="6" fillId="0" borderId="3" xfId="14" applyNumberFormat="1" applyFont="1" applyFill="1" applyBorder="1" applyAlignment="1">
      <alignment horizontal="center" vertical="center"/>
    </xf>
    <xf numFmtId="4" fontId="6" fillId="0" borderId="7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left" vertical="justify" wrapText="1"/>
    </xf>
    <xf numFmtId="4" fontId="6" fillId="0" borderId="8" xfId="24" applyNumberFormat="1" applyFont="1" applyBorder="1" applyAlignment="1">
      <alignment horizontal="right" vertical="center"/>
    </xf>
    <xf numFmtId="4" fontId="6" fillId="0" borderId="47" xfId="24" applyNumberFormat="1" applyFont="1" applyBorder="1" applyAlignment="1">
      <alignment horizontal="right" vertical="center"/>
    </xf>
    <xf numFmtId="4" fontId="6" fillId="0" borderId="40" xfId="24" applyNumberFormat="1" applyFont="1" applyBorder="1" applyAlignment="1">
      <alignment horizontal="right" vertical="center"/>
    </xf>
    <xf numFmtId="1" fontId="12" fillId="0" borderId="3" xfId="24" applyNumberFormat="1" applyFont="1" applyBorder="1" applyAlignment="1">
      <alignment horizontal="left" vertical="center" wrapText="1"/>
    </xf>
    <xf numFmtId="1" fontId="24" fillId="0" borderId="3" xfId="24" applyNumberFormat="1" applyFont="1" applyBorder="1" applyAlignment="1">
      <alignment horizontal="left" vertical="center" wrapText="1"/>
    </xf>
    <xf numFmtId="4" fontId="22" fillId="0" borderId="47" xfId="24" applyNumberFormat="1" applyFont="1" applyBorder="1" applyAlignment="1">
      <alignment horizontal="right" vertical="center"/>
    </xf>
    <xf numFmtId="4" fontId="22" fillId="0" borderId="40" xfId="24" applyNumberFormat="1" applyFont="1" applyBorder="1" applyAlignment="1">
      <alignment horizontal="right" vertical="center"/>
    </xf>
    <xf numFmtId="0" fontId="26" fillId="0" borderId="0" xfId="24" applyFont="1"/>
    <xf numFmtId="49" fontId="6" fillId="0" borderId="3" xfId="24" applyNumberFormat="1" applyFont="1" applyBorder="1" applyAlignment="1">
      <alignment horizontal="center" vertical="center"/>
    </xf>
    <xf numFmtId="49" fontId="6" fillId="0" borderId="7" xfId="14" applyNumberFormat="1" applyFont="1" applyFill="1" applyBorder="1" applyAlignment="1">
      <alignment horizontal="center" vertical="center"/>
    </xf>
    <xf numFmtId="4" fontId="21" fillId="0" borderId="8" xfId="24" applyNumberFormat="1" applyFont="1" applyBorder="1" applyAlignment="1">
      <alignment horizontal="right" vertical="center"/>
    </xf>
    <xf numFmtId="4" fontId="21" fillId="0" borderId="47" xfId="24" applyNumberFormat="1" applyFont="1" applyBorder="1" applyAlignment="1">
      <alignment horizontal="right" vertical="center"/>
    </xf>
    <xf numFmtId="4" fontId="21" fillId="0" borderId="40" xfId="24" applyNumberFormat="1" applyFont="1" applyBorder="1" applyAlignment="1">
      <alignment horizontal="right" vertical="center"/>
    </xf>
    <xf numFmtId="49" fontId="6" fillId="0" borderId="14" xfId="24" applyNumberFormat="1" applyFont="1" applyBorder="1" applyAlignment="1">
      <alignment horizontal="center" vertical="center"/>
    </xf>
    <xf numFmtId="1" fontId="6" fillId="0" borderId="15" xfId="24" applyNumberFormat="1" applyFont="1" applyBorder="1" applyAlignment="1">
      <alignment horizontal="center" vertical="center"/>
    </xf>
    <xf numFmtId="1" fontId="6" fillId="0" borderId="14" xfId="24" applyNumberFormat="1" applyFont="1" applyBorder="1" applyAlignment="1">
      <alignment horizontal="center" vertical="center"/>
    </xf>
    <xf numFmtId="1" fontId="6" fillId="0" borderId="16" xfId="24" applyNumberFormat="1" applyFont="1" applyBorder="1" applyAlignment="1">
      <alignment horizontal="center" vertical="center"/>
    </xf>
    <xf numFmtId="1" fontId="12" fillId="0" borderId="14" xfId="24" applyNumberFormat="1" applyFont="1" applyBorder="1" applyAlignment="1">
      <alignment horizontal="justify" vertical="center" wrapText="1"/>
    </xf>
    <xf numFmtId="4" fontId="6" fillId="0" borderId="17" xfId="24" applyNumberFormat="1" applyFont="1" applyBorder="1" applyAlignment="1">
      <alignment horizontal="right" vertical="center"/>
    </xf>
    <xf numFmtId="49" fontId="6" fillId="0" borderId="3" xfId="14" applyNumberFormat="1" applyFont="1" applyFill="1" applyBorder="1" applyAlignment="1">
      <alignment horizontal="center" vertical="center" wrapText="1"/>
    </xf>
    <xf numFmtId="1" fontId="6" fillId="0" borderId="9" xfId="24" applyNumberFormat="1" applyFont="1" applyBorder="1" applyAlignment="1">
      <alignment horizontal="center" vertical="center" wrapText="1"/>
    </xf>
    <xf numFmtId="1" fontId="6" fillId="0" borderId="3" xfId="24" applyNumberFormat="1" applyFont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 wrapText="1"/>
    </xf>
    <xf numFmtId="4" fontId="6" fillId="0" borderId="3" xfId="14" applyNumberFormat="1" applyFont="1" applyFill="1" applyBorder="1" applyAlignment="1">
      <alignment horizontal="center" vertical="center" wrapText="1"/>
    </xf>
    <xf numFmtId="1" fontId="6" fillId="0" borderId="3" xfId="14" applyNumberFormat="1" applyFont="1" applyFill="1" applyBorder="1" applyAlignment="1">
      <alignment horizontal="center" vertical="center" wrapText="1"/>
    </xf>
    <xf numFmtId="4" fontId="6" fillId="0" borderId="7" xfId="14" applyNumberFormat="1" applyFont="1" applyFill="1" applyBorder="1" applyAlignment="1">
      <alignment horizontal="center" vertical="center" wrapText="1"/>
    </xf>
    <xf numFmtId="4" fontId="21" fillId="0" borderId="8" xfId="24" applyNumberFormat="1" applyFont="1" applyBorder="1" applyAlignment="1">
      <alignment horizontal="right" vertical="center" wrapText="1"/>
    </xf>
    <xf numFmtId="4" fontId="21" fillId="0" borderId="47" xfId="24" applyNumberFormat="1" applyFont="1" applyBorder="1" applyAlignment="1">
      <alignment horizontal="right" vertical="center" wrapText="1"/>
    </xf>
    <xf numFmtId="4" fontId="21" fillId="0" borderId="40" xfId="24" applyNumberFormat="1" applyFont="1" applyBorder="1" applyAlignment="1">
      <alignment horizontal="right" vertical="center" wrapText="1"/>
    </xf>
    <xf numFmtId="0" fontId="2" fillId="0" borderId="0" xfId="24" applyFont="1" applyAlignment="1">
      <alignment wrapText="1"/>
    </xf>
    <xf numFmtId="4" fontId="6" fillId="0" borderId="8" xfId="24" applyNumberFormat="1" applyFont="1" applyBorder="1" applyAlignment="1">
      <alignment horizontal="right" vertical="center" wrapText="1"/>
    </xf>
    <xf numFmtId="4" fontId="6" fillId="0" borderId="47" xfId="24" applyNumberFormat="1" applyFont="1" applyBorder="1" applyAlignment="1">
      <alignment horizontal="right" vertical="center" wrapText="1"/>
    </xf>
    <xf numFmtId="4" fontId="6" fillId="0" borderId="40" xfId="24" applyNumberFormat="1" applyFont="1" applyBorder="1" applyAlignment="1">
      <alignment horizontal="right" vertical="center" wrapText="1"/>
    </xf>
    <xf numFmtId="49" fontId="22" fillId="0" borderId="3" xfId="14" applyNumberFormat="1" applyFont="1" applyFill="1" applyBorder="1" applyAlignment="1">
      <alignment horizontal="center" vertical="center" wrapText="1"/>
    </xf>
    <xf numFmtId="1" fontId="22" fillId="0" borderId="9" xfId="24" applyNumberFormat="1" applyFont="1" applyBorder="1" applyAlignment="1">
      <alignment horizontal="center" vertical="center" wrapText="1"/>
    </xf>
    <xf numFmtId="1" fontId="22" fillId="0" borderId="3" xfId="24" applyNumberFormat="1" applyFont="1" applyBorder="1" applyAlignment="1">
      <alignment horizontal="center" vertical="center" wrapText="1"/>
    </xf>
    <xf numFmtId="4" fontId="22" fillId="0" borderId="3" xfId="14" applyNumberFormat="1" applyFont="1" applyFill="1" applyBorder="1" applyAlignment="1">
      <alignment horizontal="center" vertical="center" wrapText="1"/>
    </xf>
    <xf numFmtId="1" fontId="22" fillId="0" borderId="3" xfId="14" applyNumberFormat="1" applyFont="1" applyFill="1" applyBorder="1" applyAlignment="1">
      <alignment horizontal="center" vertical="center" wrapText="1"/>
    </xf>
    <xf numFmtId="4" fontId="22" fillId="0" borderId="7" xfId="14" applyNumberFormat="1" applyFont="1" applyFill="1" applyBorder="1" applyAlignment="1">
      <alignment horizontal="center" vertical="center" wrapText="1"/>
    </xf>
    <xf numFmtId="4" fontId="22" fillId="0" borderId="8" xfId="24" applyNumberFormat="1" applyFont="1" applyBorder="1" applyAlignment="1">
      <alignment horizontal="right" vertical="center" wrapText="1"/>
    </xf>
    <xf numFmtId="4" fontId="22" fillId="0" borderId="47" xfId="24" applyNumberFormat="1" applyFont="1" applyBorder="1" applyAlignment="1">
      <alignment horizontal="right" vertical="center" wrapText="1"/>
    </xf>
    <xf numFmtId="4" fontId="22" fillId="0" borderId="40" xfId="24" applyNumberFormat="1" applyFont="1" applyBorder="1" applyAlignment="1">
      <alignment horizontal="right" vertical="center" wrapText="1"/>
    </xf>
    <xf numFmtId="0" fontId="26" fillId="0" borderId="0" xfId="24" applyFont="1" applyAlignment="1">
      <alignment wrapText="1"/>
    </xf>
    <xf numFmtId="3" fontId="6" fillId="0" borderId="3" xfId="14" applyNumberFormat="1" applyFont="1" applyFill="1" applyBorder="1" applyAlignment="1">
      <alignment horizontal="center" vertical="center"/>
    </xf>
    <xf numFmtId="49" fontId="22" fillId="0" borderId="12" xfId="14" applyNumberFormat="1" applyFont="1" applyFill="1" applyBorder="1" applyAlignment="1">
      <alignment horizontal="center" vertical="center"/>
    </xf>
    <xf numFmtId="1" fontId="22" fillId="0" borderId="12" xfId="14" applyNumberFormat="1" applyFont="1" applyFill="1" applyBorder="1" applyAlignment="1">
      <alignment horizontal="center" vertical="center"/>
    </xf>
    <xf numFmtId="4" fontId="22" fillId="0" borderId="37" xfId="14" applyNumberFormat="1" applyFont="1" applyFill="1" applyBorder="1" applyAlignment="1">
      <alignment horizontal="center" vertical="center"/>
    </xf>
    <xf numFmtId="4" fontId="22" fillId="0" borderId="10" xfId="24" applyNumberFormat="1" applyFont="1" applyBorder="1" applyAlignment="1">
      <alignment horizontal="right" vertical="center"/>
    </xf>
    <xf numFmtId="4" fontId="22" fillId="0" borderId="46" xfId="24" applyNumberFormat="1" applyFont="1" applyBorder="1" applyAlignment="1">
      <alignment horizontal="right" vertical="center"/>
    </xf>
    <xf numFmtId="4" fontId="22" fillId="0" borderId="41" xfId="24" applyNumberFormat="1" applyFont="1" applyBorder="1" applyAlignment="1">
      <alignment horizontal="right" vertical="center"/>
    </xf>
    <xf numFmtId="4" fontId="21" fillId="5" borderId="36" xfId="24" applyNumberFormat="1" applyFont="1" applyFill="1" applyBorder="1" applyAlignment="1">
      <alignment horizontal="right" vertical="center"/>
    </xf>
    <xf numFmtId="1" fontId="24" fillId="0" borderId="3" xfId="24" applyNumberFormat="1" applyFont="1" applyBorder="1" applyAlignment="1">
      <alignment horizontal="justify" vertical="justify"/>
    </xf>
    <xf numFmtId="1" fontId="12" fillId="0" borderId="3" xfId="24" applyNumberFormat="1" applyFont="1" applyBorder="1" applyAlignment="1">
      <alignment horizontal="justify" vertical="center" wrapText="1"/>
    </xf>
    <xf numFmtId="4" fontId="38" fillId="0" borderId="12" xfId="14" applyNumberFormat="1" applyFont="1" applyFill="1" applyBorder="1" applyAlignment="1">
      <alignment horizontal="center" vertical="center"/>
    </xf>
    <xf numFmtId="49" fontId="38" fillId="0" borderId="3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center" vertical="center" wrapText="1"/>
    </xf>
    <xf numFmtId="49" fontId="22" fillId="0" borderId="9" xfId="24" applyNumberFormat="1" applyFont="1" applyBorder="1" applyAlignment="1">
      <alignment horizontal="center" vertical="center"/>
    </xf>
    <xf numFmtId="49" fontId="22" fillId="0" borderId="3" xfId="24" applyNumberFormat="1" applyFont="1" applyBorder="1" applyAlignment="1">
      <alignment horizontal="center" vertical="center"/>
    </xf>
    <xf numFmtId="1" fontId="24" fillId="0" borderId="12" xfId="24" applyNumberFormat="1" applyFont="1" applyBorder="1" applyAlignment="1">
      <alignment horizontal="justify" vertical="center" wrapText="1"/>
    </xf>
    <xf numFmtId="1" fontId="12" fillId="0" borderId="3" xfId="24" applyNumberFormat="1" applyFont="1" applyBorder="1" applyAlignment="1">
      <alignment horizontal="justify" vertical="justify" wrapText="1"/>
    </xf>
    <xf numFmtId="4" fontId="7" fillId="2" borderId="0" xfId="24" applyNumberFormat="1" applyFont="1" applyFill="1"/>
    <xf numFmtId="0" fontId="1" fillId="0" borderId="0" xfId="24"/>
    <xf numFmtId="10" fontId="16" fillId="0" borderId="87" xfId="25" applyNumberFormat="1" applyFont="1" applyBorder="1" applyAlignment="1">
      <alignment horizontal="center"/>
    </xf>
    <xf numFmtId="170" fontId="16" fillId="7" borderId="87" xfId="1" applyNumberFormat="1" applyFont="1" applyFill="1" applyBorder="1" applyAlignment="1">
      <alignment horizontal="center"/>
    </xf>
    <xf numFmtId="10" fontId="16" fillId="0" borderId="0" xfId="25" applyNumberFormat="1" applyFont="1" applyFill="1" applyBorder="1" applyAlignment="1">
      <alignment horizontal="center"/>
    </xf>
    <xf numFmtId="49" fontId="6" fillId="0" borderId="3" xfId="24" applyNumberFormat="1" applyFont="1" applyBorder="1" applyAlignment="1">
      <alignment horizontal="center" vertical="center" wrapText="1"/>
    </xf>
    <xf numFmtId="49" fontId="22" fillId="0" borderId="45" xfId="24" applyNumberFormat="1" applyFont="1" applyBorder="1" applyAlignment="1">
      <alignment horizontal="center" vertical="center"/>
    </xf>
    <xf numFmtId="49" fontId="22" fillId="0" borderId="12" xfId="24" applyNumberFormat="1" applyFont="1" applyBorder="1" applyAlignment="1">
      <alignment horizontal="center" vertical="center"/>
    </xf>
    <xf numFmtId="4" fontId="22" fillId="0" borderId="18" xfId="14" applyNumberFormat="1" applyFont="1" applyFill="1" applyBorder="1" applyAlignment="1">
      <alignment horizontal="center" vertical="center"/>
    </xf>
    <xf numFmtId="1" fontId="24" fillId="0" borderId="18" xfId="24" applyNumberFormat="1" applyFont="1" applyBorder="1" applyAlignment="1">
      <alignment horizontal="justify" vertical="center" wrapText="1"/>
    </xf>
    <xf numFmtId="4" fontId="22" fillId="0" borderId="25" xfId="24" applyNumberFormat="1" applyFont="1" applyBorder="1" applyAlignment="1">
      <alignment horizontal="right" vertical="center"/>
    </xf>
    <xf numFmtId="4" fontId="22" fillId="0" borderId="48" xfId="24" applyNumberFormat="1" applyFont="1" applyBorder="1" applyAlignment="1">
      <alignment horizontal="right" vertical="center"/>
    </xf>
    <xf numFmtId="4" fontId="22" fillId="0" borderId="42" xfId="24" applyNumberFormat="1" applyFont="1" applyBorder="1" applyAlignment="1">
      <alignment horizontal="right" vertical="center"/>
    </xf>
    <xf numFmtId="4" fontId="7" fillId="2" borderId="0" xfId="24" quotePrefix="1" applyNumberFormat="1" applyFont="1" applyFill="1" applyAlignment="1">
      <alignment horizontal="justify" vertical="center" wrapText="1"/>
    </xf>
    <xf numFmtId="0" fontId="7" fillId="2" borderId="0" xfId="24" applyFont="1" applyFill="1" applyAlignment="1">
      <alignment vertical="center"/>
    </xf>
    <xf numFmtId="1" fontId="24" fillId="0" borderId="3" xfId="24" applyNumberFormat="1" applyFont="1" applyBorder="1" applyAlignment="1">
      <alignment horizontal="left" vertical="top" wrapText="1"/>
    </xf>
    <xf numFmtId="1" fontId="6" fillId="0" borderId="3" xfId="24" applyNumberFormat="1" applyFont="1" applyBorder="1" applyAlignment="1">
      <alignment horizontal="left" vertical="center" wrapText="1"/>
    </xf>
    <xf numFmtId="0" fontId="16" fillId="2" borderId="0" xfId="24" applyFont="1" applyFill="1"/>
    <xf numFmtId="170" fontId="16" fillId="8" borderId="87" xfId="1" applyNumberFormat="1" applyFont="1" applyFill="1" applyBorder="1" applyAlignment="1">
      <alignment horizontal="center"/>
    </xf>
    <xf numFmtId="171" fontId="16" fillId="7" borderId="87" xfId="1" applyNumberFormat="1" applyFont="1" applyFill="1" applyBorder="1" applyAlignment="1">
      <alignment horizontal="center"/>
    </xf>
    <xf numFmtId="170" fontId="16" fillId="0" borderId="0" xfId="1" applyNumberFormat="1" applyFont="1" applyFill="1" applyBorder="1" applyAlignment="1">
      <alignment horizontal="center"/>
    </xf>
    <xf numFmtId="170" fontId="16" fillId="7" borderId="0" xfId="1" applyNumberFormat="1" applyFont="1" applyFill="1" applyBorder="1" applyAlignment="1">
      <alignment horizontal="center"/>
    </xf>
    <xf numFmtId="1" fontId="6" fillId="2" borderId="45" xfId="24" applyNumberFormat="1" applyFont="1" applyFill="1" applyBorder="1" applyAlignment="1">
      <alignment horizontal="center" vertical="center"/>
    </xf>
    <xf numFmtId="49" fontId="6" fillId="2" borderId="12" xfId="24" applyNumberFormat="1" applyFont="1" applyFill="1" applyBorder="1" applyAlignment="1">
      <alignment horizontal="center" vertical="center"/>
    </xf>
    <xf numFmtId="1" fontId="6" fillId="2" borderId="12" xfId="24" applyNumberFormat="1" applyFont="1" applyFill="1" applyBorder="1" applyAlignment="1">
      <alignment horizontal="center" vertical="center"/>
    </xf>
    <xf numFmtId="1" fontId="6" fillId="2" borderId="37" xfId="24" applyNumberFormat="1" applyFont="1" applyFill="1" applyBorder="1" applyAlignment="1">
      <alignment horizontal="center" vertical="center"/>
    </xf>
    <xf numFmtId="1" fontId="12" fillId="2" borderId="12" xfId="24" applyNumberFormat="1" applyFont="1" applyFill="1" applyBorder="1" applyAlignment="1">
      <alignment horizontal="justify" vertical="center" wrapText="1"/>
    </xf>
    <xf numFmtId="4" fontId="6" fillId="2" borderId="10" xfId="24" applyNumberFormat="1" applyFont="1" applyFill="1" applyBorder="1" applyAlignment="1">
      <alignment horizontal="right" vertical="center"/>
    </xf>
    <xf numFmtId="4" fontId="6" fillId="2" borderId="41" xfId="24" applyNumberFormat="1" applyFont="1" applyFill="1" applyBorder="1" applyAlignment="1">
      <alignment horizontal="right" vertical="center"/>
    </xf>
    <xf numFmtId="1" fontId="22" fillId="2" borderId="9" xfId="24" applyNumberFormat="1" applyFont="1" applyFill="1" applyBorder="1" applyAlignment="1">
      <alignment horizontal="center" vertical="center"/>
    </xf>
    <xf numFmtId="1" fontId="22" fillId="2" borderId="3" xfId="24" applyNumberFormat="1" applyFont="1" applyFill="1" applyBorder="1" applyAlignment="1">
      <alignment horizontal="center" vertical="center"/>
    </xf>
    <xf numFmtId="4" fontId="22" fillId="2" borderId="3" xfId="14" applyNumberFormat="1" applyFont="1" applyFill="1" applyBorder="1" applyAlignment="1">
      <alignment horizontal="center" vertical="center"/>
    </xf>
    <xf numFmtId="1" fontId="22" fillId="2" borderId="3" xfId="14" applyNumberFormat="1" applyFont="1" applyFill="1" applyBorder="1" applyAlignment="1">
      <alignment horizontal="center" vertical="center"/>
    </xf>
    <xf numFmtId="49" fontId="22" fillId="2" borderId="3" xfId="14" applyNumberFormat="1" applyFont="1" applyFill="1" applyBorder="1" applyAlignment="1">
      <alignment horizontal="center" vertical="center"/>
    </xf>
    <xf numFmtId="4" fontId="22" fillId="2" borderId="7" xfId="14" applyNumberFormat="1" applyFont="1" applyFill="1" applyBorder="1" applyAlignment="1">
      <alignment horizontal="center" vertical="center"/>
    </xf>
    <xf numFmtId="1" fontId="24" fillId="2" borderId="3" xfId="24" applyNumberFormat="1" applyFont="1" applyFill="1" applyBorder="1" applyAlignment="1">
      <alignment horizontal="left" vertical="center" wrapText="1"/>
    </xf>
    <xf numFmtId="4" fontId="22" fillId="2" borderId="8" xfId="24" applyNumberFormat="1" applyFont="1" applyFill="1" applyBorder="1" applyAlignment="1">
      <alignment horizontal="right" vertical="center"/>
    </xf>
    <xf numFmtId="168" fontId="22" fillId="2" borderId="40" xfId="25" applyNumberFormat="1" applyFont="1" applyFill="1" applyBorder="1" applyAlignment="1">
      <alignment horizontal="center" vertical="center"/>
    </xf>
    <xf numFmtId="1" fontId="6" fillId="0" borderId="49" xfId="24" applyNumberFormat="1" applyFont="1" applyBorder="1" applyAlignment="1">
      <alignment horizontal="center" vertical="center"/>
    </xf>
    <xf numFmtId="1" fontId="6" fillId="0" borderId="0" xfId="24" applyNumberFormat="1" applyFont="1" applyAlignment="1">
      <alignment horizontal="center" vertical="center"/>
    </xf>
    <xf numFmtId="1" fontId="22" fillId="0" borderId="26" xfId="24" applyNumberFormat="1" applyFont="1" applyBorder="1" applyAlignment="1">
      <alignment horizontal="center" vertical="center"/>
    </xf>
    <xf numFmtId="1" fontId="22" fillId="0" borderId="18" xfId="24" applyNumberFormat="1" applyFont="1" applyBorder="1" applyAlignment="1">
      <alignment horizontal="center" vertical="center"/>
    </xf>
    <xf numFmtId="49" fontId="22" fillId="0" borderId="18" xfId="14" applyNumberFormat="1" applyFont="1" applyFill="1" applyBorder="1" applyAlignment="1">
      <alignment horizontal="center" vertical="center"/>
    </xf>
    <xf numFmtId="1" fontId="22" fillId="0" borderId="18" xfId="14" applyNumberFormat="1" applyFont="1" applyFill="1" applyBorder="1" applyAlignment="1">
      <alignment horizontal="center" vertical="center"/>
    </xf>
    <xf numFmtId="4" fontId="22" fillId="0" borderId="27" xfId="14" applyNumberFormat="1" applyFont="1" applyFill="1" applyBorder="1" applyAlignment="1">
      <alignment horizontal="center" vertical="center"/>
    </xf>
    <xf numFmtId="1" fontId="22" fillId="0" borderId="11" xfId="24" applyNumberFormat="1" applyFont="1" applyBorder="1" applyAlignment="1">
      <alignment horizontal="center" vertical="center"/>
    </xf>
    <xf numFmtId="1" fontId="22" fillId="0" borderId="50" xfId="24" applyNumberFormat="1" applyFont="1" applyBorder="1" applyAlignment="1">
      <alignment horizontal="center" vertical="center"/>
    </xf>
    <xf numFmtId="4" fontId="22" fillId="0" borderId="51" xfId="24" applyNumberFormat="1" applyFont="1" applyBorder="1" applyAlignment="1">
      <alignment horizontal="right" vertical="center"/>
    </xf>
    <xf numFmtId="4" fontId="22" fillId="0" borderId="52" xfId="24" applyNumberFormat="1" applyFont="1" applyBorder="1" applyAlignment="1">
      <alignment horizontal="right" vertical="center"/>
    </xf>
    <xf numFmtId="4" fontId="22" fillId="0" borderId="53" xfId="24" applyNumberFormat="1" applyFont="1" applyBorder="1" applyAlignment="1">
      <alignment horizontal="right" vertical="center"/>
    </xf>
    <xf numFmtId="168" fontId="22" fillId="0" borderId="53" xfId="25" applyNumberFormat="1" applyFont="1" applyFill="1" applyBorder="1" applyAlignment="1">
      <alignment horizontal="center" vertical="center"/>
    </xf>
    <xf numFmtId="1" fontId="22" fillId="0" borderId="54" xfId="24" applyNumberFormat="1" applyFont="1" applyBorder="1" applyAlignment="1">
      <alignment horizontal="center" vertical="center"/>
    </xf>
    <xf numFmtId="1" fontId="22" fillId="0" borderId="55" xfId="24" applyNumberFormat="1" applyFont="1" applyBorder="1" applyAlignment="1">
      <alignment horizontal="center" vertical="center"/>
    </xf>
    <xf numFmtId="1" fontId="24" fillId="0" borderId="55" xfId="24" applyNumberFormat="1" applyFont="1" applyBorder="1" applyAlignment="1">
      <alignment horizontal="justify" vertical="center" wrapText="1"/>
    </xf>
    <xf numFmtId="4" fontId="22" fillId="0" borderId="56" xfId="24" applyNumberFormat="1" applyFont="1" applyBorder="1" applyAlignment="1">
      <alignment horizontal="right" vertical="center"/>
    </xf>
    <xf numFmtId="4" fontId="22" fillId="0" borderId="57" xfId="24" applyNumberFormat="1" applyFont="1" applyBorder="1" applyAlignment="1">
      <alignment horizontal="right" vertical="center"/>
    </xf>
    <xf numFmtId="4" fontId="22" fillId="0" borderId="58" xfId="24" applyNumberFormat="1" applyFont="1" applyBorder="1" applyAlignment="1">
      <alignment horizontal="right" vertical="center"/>
    </xf>
    <xf numFmtId="168" fontId="22" fillId="0" borderId="58" xfId="25" applyNumberFormat="1" applyFont="1" applyFill="1" applyBorder="1" applyAlignment="1">
      <alignment horizontal="center" vertical="center"/>
    </xf>
    <xf numFmtId="1" fontId="6" fillId="0" borderId="7" xfId="24" applyNumberFormat="1" applyFont="1" applyBorder="1" applyAlignment="1">
      <alignment horizontal="center" vertical="center"/>
    </xf>
    <xf numFmtId="1" fontId="22" fillId="0" borderId="7" xfId="24" applyNumberFormat="1" applyFont="1" applyBorder="1" applyAlignment="1">
      <alignment horizontal="center" vertical="center"/>
    </xf>
    <xf numFmtId="49" fontId="22" fillId="0" borderId="7" xfId="24" applyNumberFormat="1" applyFont="1" applyBorder="1" applyAlignment="1">
      <alignment horizontal="center" vertical="center"/>
    </xf>
    <xf numFmtId="49" fontId="22" fillId="0" borderId="37" xfId="24" applyNumberFormat="1" applyFont="1" applyBorder="1" applyAlignment="1">
      <alignment horizontal="center" vertical="center"/>
    </xf>
    <xf numFmtId="1" fontId="22" fillId="0" borderId="27" xfId="24" applyNumberFormat="1" applyFont="1" applyBorder="1" applyAlignment="1">
      <alignment horizontal="center" vertical="center"/>
    </xf>
    <xf numFmtId="3" fontId="6" fillId="0" borderId="18" xfId="14" applyNumberFormat="1" applyFont="1" applyFill="1" applyBorder="1" applyAlignment="1">
      <alignment horizontal="center" vertical="center"/>
    </xf>
    <xf numFmtId="49" fontId="6" fillId="0" borderId="18" xfId="14" applyNumberFormat="1" applyFont="1" applyFill="1" applyBorder="1" applyAlignment="1">
      <alignment horizontal="center" vertical="center"/>
    </xf>
    <xf numFmtId="0" fontId="2" fillId="0" borderId="59" xfId="24" applyFont="1" applyBorder="1"/>
    <xf numFmtId="0" fontId="2" fillId="0" borderId="60" xfId="24" applyFont="1" applyBorder="1"/>
    <xf numFmtId="166" fontId="28" fillId="3" borderId="61" xfId="0" applyNumberFormat="1" applyFont="1" applyFill="1" applyBorder="1" applyAlignment="1">
      <alignment horizontal="center" vertical="center" wrapText="1"/>
    </xf>
    <xf numFmtId="166" fontId="28" fillId="3" borderId="62" xfId="0" applyNumberFormat="1" applyFont="1" applyFill="1" applyBorder="1" applyAlignment="1">
      <alignment horizontal="center" vertical="center" wrapText="1"/>
    </xf>
    <xf numFmtId="166" fontId="28" fillId="3" borderId="63" xfId="0" applyNumberFormat="1" applyFont="1" applyFill="1" applyBorder="1" applyAlignment="1">
      <alignment horizontal="center" vertical="center" wrapText="1"/>
    </xf>
    <xf numFmtId="166" fontId="1" fillId="10" borderId="65" xfId="0" applyNumberFormat="1" applyFont="1" applyFill="1" applyBorder="1" applyAlignment="1">
      <alignment horizontal="left" vertical="center" wrapText="1"/>
    </xf>
    <xf numFmtId="170" fontId="1" fillId="10" borderId="65" xfId="0" applyNumberFormat="1" applyFont="1" applyFill="1" applyBorder="1" applyAlignment="1">
      <alignment horizontal="center" vertical="center" wrapText="1"/>
    </xf>
    <xf numFmtId="166" fontId="1" fillId="10" borderId="67" xfId="0" applyNumberFormat="1" applyFont="1" applyFill="1" applyBorder="1" applyAlignment="1">
      <alignment horizontal="left" vertical="center" wrapText="1"/>
    </xf>
    <xf numFmtId="170" fontId="1" fillId="10" borderId="67" xfId="0" applyNumberFormat="1" applyFont="1" applyFill="1" applyBorder="1" applyAlignment="1">
      <alignment horizontal="center" vertical="center" wrapText="1"/>
    </xf>
    <xf numFmtId="168" fontId="27" fillId="4" borderId="68" xfId="25" applyNumberFormat="1" applyFont="1" applyFill="1" applyBorder="1" applyAlignment="1">
      <alignment horizontal="center" vertical="center"/>
    </xf>
    <xf numFmtId="168" fontId="6" fillId="5" borderId="21" xfId="25" applyNumberFormat="1" applyFont="1" applyFill="1" applyBorder="1" applyAlignment="1">
      <alignment horizontal="center" vertical="center"/>
    </xf>
    <xf numFmtId="168" fontId="6" fillId="0" borderId="69" xfId="25" applyNumberFormat="1" applyFont="1" applyFill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Fill="1" applyBorder="1" applyAlignment="1">
      <alignment horizontal="center" vertical="center"/>
    </xf>
    <xf numFmtId="168" fontId="36" fillId="0" borderId="47" xfId="25" applyNumberFormat="1" applyFont="1" applyFill="1" applyBorder="1" applyAlignment="1">
      <alignment horizontal="center" vertical="center"/>
    </xf>
    <xf numFmtId="168" fontId="22" fillId="0" borderId="47" xfId="25" applyNumberFormat="1" applyFont="1" applyFill="1" applyBorder="1" applyAlignment="1">
      <alignment horizontal="center" vertical="center"/>
    </xf>
    <xf numFmtId="168" fontId="22" fillId="2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 wrapText="1"/>
    </xf>
    <xf numFmtId="168" fontId="6" fillId="0" borderId="46" xfId="25" applyNumberFormat="1" applyFont="1" applyFill="1" applyBorder="1" applyAlignment="1">
      <alignment horizontal="center" vertical="center" wrapText="1"/>
    </xf>
    <xf numFmtId="168" fontId="22" fillId="0" borderId="47" xfId="25" applyNumberFormat="1" applyFont="1" applyFill="1" applyBorder="1" applyAlignment="1">
      <alignment horizontal="center" vertical="center" wrapText="1"/>
    </xf>
    <xf numFmtId="168" fontId="21" fillId="5" borderId="21" xfId="25" applyNumberFormat="1" applyFont="1" applyFill="1" applyBorder="1" applyAlignment="1">
      <alignment horizontal="center" vertical="center"/>
    </xf>
    <xf numFmtId="168" fontId="22" fillId="0" borderId="48" xfId="25" applyNumberFormat="1" applyFont="1" applyFill="1" applyBorder="1" applyAlignment="1">
      <alignment horizontal="center" vertical="center"/>
    </xf>
    <xf numFmtId="168" fontId="22" fillId="0" borderId="57" xfId="25" applyNumberFormat="1" applyFont="1" applyFill="1" applyBorder="1" applyAlignment="1">
      <alignment horizontal="center" vertical="center"/>
    </xf>
    <xf numFmtId="168" fontId="22" fillId="0" borderId="52" xfId="25" applyNumberFormat="1" applyFont="1" applyFill="1" applyBorder="1" applyAlignment="1">
      <alignment horizontal="center" vertical="center"/>
    </xf>
    <xf numFmtId="10" fontId="1" fillId="10" borderId="65" xfId="25" applyNumberFormat="1" applyFont="1" applyFill="1" applyBorder="1" applyAlignment="1">
      <alignment horizontal="center" vertical="center" wrapText="1"/>
    </xf>
    <xf numFmtId="10" fontId="1" fillId="10" borderId="67" xfId="25" applyNumberFormat="1" applyFont="1" applyFill="1" applyBorder="1" applyAlignment="1">
      <alignment horizontal="center" vertical="center" wrapText="1"/>
    </xf>
    <xf numFmtId="10" fontId="1" fillId="10" borderId="70" xfId="25" applyNumberFormat="1" applyFont="1" applyFill="1" applyBorder="1" applyAlignment="1">
      <alignment horizontal="center" vertical="center" wrapText="1"/>
    </xf>
    <xf numFmtId="10" fontId="1" fillId="10" borderId="71" xfId="25" applyNumberFormat="1" applyFont="1" applyFill="1" applyBorder="1" applyAlignment="1">
      <alignment horizontal="center" vertical="center" wrapText="1"/>
    </xf>
    <xf numFmtId="166" fontId="1" fillId="10" borderId="73" xfId="0" applyNumberFormat="1" applyFont="1" applyFill="1" applyBorder="1" applyAlignment="1">
      <alignment horizontal="left" vertical="center" wrapText="1"/>
    </xf>
    <xf numFmtId="170" fontId="1" fillId="10" borderId="73" xfId="0" applyNumberFormat="1" applyFont="1" applyFill="1" applyBorder="1" applyAlignment="1">
      <alignment horizontal="center" vertical="center" wrapText="1"/>
    </xf>
    <xf numFmtId="10" fontId="1" fillId="10" borderId="73" xfId="25" applyNumberFormat="1" applyFont="1" applyFill="1" applyBorder="1" applyAlignment="1">
      <alignment horizontal="center" vertical="center" wrapText="1"/>
    </xf>
    <xf numFmtId="10" fontId="1" fillId="10" borderId="74" xfId="25" applyNumberFormat="1" applyFont="1" applyFill="1" applyBorder="1" applyAlignment="1">
      <alignment horizontal="center" vertical="center" wrapText="1"/>
    </xf>
    <xf numFmtId="170" fontId="2" fillId="2" borderId="75" xfId="0" applyNumberFormat="1" applyFont="1" applyFill="1" applyBorder="1" applyAlignment="1">
      <alignment horizontal="center" vertical="center" wrapText="1"/>
    </xf>
    <xf numFmtId="10" fontId="2" fillId="2" borderId="75" xfId="25" applyNumberFormat="1" applyFont="1" applyFill="1" applyBorder="1" applyAlignment="1">
      <alignment horizontal="center" vertical="center" wrapText="1"/>
    </xf>
    <xf numFmtId="10" fontId="2" fillId="2" borderId="76" xfId="25" applyNumberFormat="1" applyFont="1" applyFill="1" applyBorder="1" applyAlignment="1">
      <alignment horizontal="center" vertical="center" wrapText="1"/>
    </xf>
    <xf numFmtId="4" fontId="39" fillId="0" borderId="0" xfId="24" applyNumberFormat="1" applyFont="1"/>
    <xf numFmtId="1" fontId="36" fillId="0" borderId="9" xfId="24" applyNumberFormat="1" applyFont="1" applyBorder="1" applyAlignment="1">
      <alignment horizontal="center" vertical="center"/>
    </xf>
    <xf numFmtId="1" fontId="36" fillId="0" borderId="3" xfId="24" applyNumberFormat="1" applyFont="1" applyBorder="1" applyAlignment="1">
      <alignment horizontal="center" vertical="center"/>
    </xf>
    <xf numFmtId="4" fontId="36" fillId="0" borderId="3" xfId="14" applyNumberFormat="1" applyFont="1" applyFill="1" applyBorder="1" applyAlignment="1">
      <alignment horizontal="center" vertical="center"/>
    </xf>
    <xf numFmtId="1" fontId="36" fillId="0" borderId="3" xfId="14" applyNumberFormat="1" applyFont="1" applyFill="1" applyBorder="1" applyAlignment="1">
      <alignment horizontal="center" vertical="center"/>
    </xf>
    <xf numFmtId="49" fontId="36" fillId="0" borderId="3" xfId="14" applyNumberFormat="1" applyFont="1" applyFill="1" applyBorder="1" applyAlignment="1">
      <alignment horizontal="center" vertical="center"/>
    </xf>
    <xf numFmtId="4" fontId="36" fillId="0" borderId="7" xfId="14" applyNumberFormat="1" applyFont="1" applyFill="1" applyBorder="1" applyAlignment="1">
      <alignment horizontal="center" vertical="center"/>
    </xf>
    <xf numFmtId="1" fontId="40" fillId="0" borderId="3" xfId="24" applyNumberFormat="1" applyFont="1" applyBorder="1" applyAlignment="1">
      <alignment horizontal="left" vertical="center" wrapText="1"/>
    </xf>
    <xf numFmtId="4" fontId="36" fillId="0" borderId="8" xfId="24" applyNumberFormat="1" applyFont="1" applyBorder="1" applyAlignment="1">
      <alignment horizontal="right" vertical="center"/>
    </xf>
    <xf numFmtId="4" fontId="36" fillId="0" borderId="47" xfId="24" applyNumberFormat="1" applyFont="1" applyBorder="1" applyAlignment="1">
      <alignment horizontal="right" vertical="center"/>
    </xf>
    <xf numFmtId="4" fontId="36" fillId="0" borderId="40" xfId="24" applyNumberFormat="1" applyFont="1" applyBorder="1" applyAlignment="1">
      <alignment horizontal="right" vertical="center"/>
    </xf>
    <xf numFmtId="4" fontId="41" fillId="0" borderId="0" xfId="24" applyNumberFormat="1" applyFont="1"/>
    <xf numFmtId="0" fontId="42" fillId="0" borderId="0" xfId="24" applyFont="1"/>
    <xf numFmtId="166" fontId="28" fillId="3" borderId="88" xfId="0" applyNumberFormat="1" applyFont="1" applyFill="1" applyBorder="1" applyAlignment="1">
      <alignment horizontal="center" vertical="center" wrapText="1"/>
    </xf>
    <xf numFmtId="166" fontId="28" fillId="6" borderId="88" xfId="0" applyNumberFormat="1" applyFont="1" applyFill="1" applyBorder="1" applyAlignment="1">
      <alignment horizontal="center" vertical="center" wrapText="1"/>
    </xf>
    <xf numFmtId="166" fontId="33" fillId="0" borderId="0" xfId="0" applyNumberFormat="1" applyFont="1"/>
    <xf numFmtId="166" fontId="33" fillId="0" borderId="0" xfId="0" applyNumberFormat="1" applyFont="1" applyAlignment="1">
      <alignment horizontal="center"/>
    </xf>
    <xf numFmtId="170" fontId="30" fillId="0" borderId="0" xfId="1" applyNumberFormat="1" applyFont="1" applyFill="1" applyBorder="1" applyAlignment="1">
      <alignment horizontal="center"/>
    </xf>
    <xf numFmtId="166" fontId="1" fillId="2" borderId="64" xfId="0" applyNumberFormat="1" applyFont="1" applyFill="1" applyBorder="1" applyAlignment="1">
      <alignment vertical="center"/>
    </xf>
    <xf numFmtId="166" fontId="1" fillId="2" borderId="66" xfId="0" applyNumberFormat="1" applyFont="1" applyFill="1" applyBorder="1" applyAlignment="1">
      <alignment vertical="center"/>
    </xf>
    <xf numFmtId="166" fontId="1" fillId="2" borderId="72" xfId="0" applyNumberFormat="1" applyFont="1" applyFill="1" applyBorder="1" applyAlignment="1">
      <alignment vertical="center"/>
    </xf>
    <xf numFmtId="1" fontId="24" fillId="0" borderId="3" xfId="24" applyNumberFormat="1" applyFont="1" applyBorder="1" applyAlignment="1">
      <alignment horizontal="justify" vertical="center"/>
    </xf>
    <xf numFmtId="4" fontId="43" fillId="0" borderId="47" xfId="24" applyNumberFormat="1" applyFont="1" applyBorder="1" applyAlignment="1">
      <alignment horizontal="right" vertical="center"/>
    </xf>
    <xf numFmtId="4" fontId="28" fillId="2" borderId="0" xfId="24" applyNumberFormat="1" applyFont="1" applyFill="1" applyAlignment="1">
      <alignment vertical="center"/>
    </xf>
    <xf numFmtId="4" fontId="27" fillId="2" borderId="11" xfId="24" applyNumberFormat="1" applyFont="1" applyFill="1" applyBorder="1" applyAlignment="1">
      <alignment horizontal="right" vertical="center" wrapText="1"/>
    </xf>
    <xf numFmtId="0" fontId="44" fillId="2" borderId="11" xfId="24" applyFont="1" applyFill="1" applyBorder="1" applyAlignment="1">
      <alignment horizontal="right" vertical="center" wrapText="1"/>
    </xf>
    <xf numFmtId="0" fontId="39" fillId="0" borderId="0" xfId="24" applyFont="1" applyAlignment="1">
      <alignment horizontal="right" vertical="center" wrapText="1"/>
    </xf>
    <xf numFmtId="4" fontId="27" fillId="2" borderId="11" xfId="25" applyNumberFormat="1" applyFont="1" applyFill="1" applyBorder="1" applyAlignment="1">
      <alignment horizontal="right" vertical="center" wrapText="1"/>
    </xf>
    <xf numFmtId="4" fontId="11" fillId="2" borderId="0" xfId="24" quotePrefix="1" applyNumberFormat="1" applyFont="1" applyFill="1" applyAlignment="1">
      <alignment horizontal="center" vertical="center" wrapText="1"/>
    </xf>
    <xf numFmtId="168" fontId="23" fillId="3" borderId="69" xfId="25" applyNumberFormat="1" applyFont="1" applyFill="1" applyBorder="1" applyAlignment="1">
      <alignment horizontal="center" vertical="center" wrapText="1"/>
    </xf>
    <xf numFmtId="168" fontId="23" fillId="3" borderId="52" xfId="25" applyNumberFormat="1" applyFont="1" applyFill="1" applyBorder="1" applyAlignment="1">
      <alignment horizontal="center" vertical="center" wrapText="1"/>
    </xf>
    <xf numFmtId="0" fontId="9" fillId="2" borderId="0" xfId="24" applyFont="1" applyFill="1" applyAlignment="1">
      <alignment horizontal="center" vertical="center"/>
    </xf>
    <xf numFmtId="0" fontId="9" fillId="2" borderId="0" xfId="24" applyFont="1" applyFill="1" applyAlignment="1">
      <alignment horizontal="justify" vertical="center"/>
    </xf>
    <xf numFmtId="0" fontId="32" fillId="2" borderId="77" xfId="24" applyFont="1" applyFill="1" applyBorder="1" applyAlignment="1">
      <alignment horizontal="right" wrapText="1"/>
    </xf>
    <xf numFmtId="0" fontId="39" fillId="2" borderId="11" xfId="24" applyFont="1" applyFill="1" applyBorder="1" applyAlignment="1">
      <alignment horizontal="right" wrapText="1"/>
    </xf>
    <xf numFmtId="0" fontId="23" fillId="3" borderId="78" xfId="24" applyFont="1" applyFill="1" applyBorder="1" applyAlignment="1">
      <alignment horizontal="center" vertical="center" wrapText="1"/>
    </xf>
    <xf numFmtId="0" fontId="23" fillId="3" borderId="79" xfId="24" applyFont="1" applyFill="1" applyBorder="1" applyAlignment="1">
      <alignment horizontal="center" vertical="center" wrapText="1"/>
    </xf>
    <xf numFmtId="0" fontId="23" fillId="3" borderId="80" xfId="24" applyFont="1" applyFill="1" applyBorder="1" applyAlignment="1">
      <alignment horizontal="center" vertical="center" wrapText="1"/>
    </xf>
    <xf numFmtId="0" fontId="23" fillId="3" borderId="81" xfId="24" applyFont="1" applyFill="1" applyBorder="1" applyAlignment="1">
      <alignment horizontal="center" vertical="center" wrapText="1"/>
    </xf>
    <xf numFmtId="0" fontId="23" fillId="3" borderId="82" xfId="24" applyFont="1" applyFill="1" applyBorder="1" applyAlignment="1">
      <alignment horizontal="center" vertical="center" wrapText="1"/>
    </xf>
    <xf numFmtId="4" fontId="23" fillId="3" borderId="24" xfId="24" applyNumberFormat="1" applyFont="1" applyFill="1" applyBorder="1" applyAlignment="1">
      <alignment horizontal="center" vertical="center" wrapText="1"/>
    </xf>
    <xf numFmtId="4" fontId="23" fillId="3" borderId="51" xfId="24" applyNumberFormat="1" applyFont="1" applyFill="1" applyBorder="1" applyAlignment="1">
      <alignment horizontal="center" vertical="center" wrapText="1"/>
    </xf>
    <xf numFmtId="4" fontId="23" fillId="3" borderId="1" xfId="24" applyNumberFormat="1" applyFont="1" applyFill="1" applyBorder="1" applyAlignment="1">
      <alignment horizontal="center" vertical="center" wrapText="1"/>
    </xf>
    <xf numFmtId="4" fontId="23" fillId="3" borderId="83" xfId="24" applyNumberFormat="1" applyFont="1" applyFill="1" applyBorder="1" applyAlignment="1">
      <alignment horizontal="center" vertical="center" wrapText="1"/>
    </xf>
    <xf numFmtId="4" fontId="23" fillId="3" borderId="53" xfId="24" applyNumberFormat="1" applyFont="1" applyFill="1" applyBorder="1" applyAlignment="1">
      <alignment horizontal="center" vertical="center" wrapText="1"/>
    </xf>
    <xf numFmtId="4" fontId="23" fillId="3" borderId="69" xfId="24" applyNumberFormat="1" applyFont="1" applyFill="1" applyBorder="1" applyAlignment="1">
      <alignment horizontal="center" vertical="center" wrapText="1"/>
    </xf>
    <xf numFmtId="4" fontId="23" fillId="3" borderId="52" xfId="24" applyNumberFormat="1" applyFont="1" applyFill="1" applyBorder="1" applyAlignment="1">
      <alignment horizontal="center" vertical="center" wrapText="1"/>
    </xf>
    <xf numFmtId="0" fontId="7" fillId="2" borderId="1" xfId="24" applyFont="1" applyFill="1" applyBorder="1" applyAlignment="1">
      <alignment horizontal="left" vertical="center" wrapText="1"/>
    </xf>
    <xf numFmtId="0" fontId="7" fillId="2" borderId="1" xfId="24" applyFont="1" applyFill="1" applyBorder="1" applyAlignment="1">
      <alignment horizontal="left" wrapText="1"/>
    </xf>
    <xf numFmtId="168" fontId="23" fillId="3" borderId="4" xfId="25" applyNumberFormat="1" applyFont="1" applyFill="1" applyBorder="1" applyAlignment="1">
      <alignment horizontal="center" vertical="center" wrapText="1"/>
    </xf>
    <xf numFmtId="168" fontId="23" fillId="3" borderId="5" xfId="25" applyNumberFormat="1" applyFont="1" applyFill="1" applyBorder="1" applyAlignment="1">
      <alignment horizontal="center" vertical="center" wrapText="1"/>
    </xf>
    <xf numFmtId="4" fontId="23" fillId="3" borderId="4" xfId="24" applyNumberFormat="1" applyFont="1" applyFill="1" applyBorder="1" applyAlignment="1">
      <alignment horizontal="center" vertical="center" wrapText="1"/>
    </xf>
    <xf numFmtId="166" fontId="2" fillId="2" borderId="84" xfId="0" applyNumberFormat="1" applyFont="1" applyFill="1" applyBorder="1" applyAlignment="1">
      <alignment horizontal="center" vertical="center" wrapText="1"/>
    </xf>
    <xf numFmtId="166" fontId="2" fillId="2" borderId="85" xfId="0" applyNumberFormat="1" applyFont="1" applyFill="1" applyBorder="1" applyAlignment="1">
      <alignment horizontal="center" vertical="center" wrapText="1"/>
    </xf>
    <xf numFmtId="0" fontId="9" fillId="2" borderId="2" xfId="23" applyFont="1" applyFill="1" applyBorder="1" applyAlignment="1">
      <alignment horizontal="center" vertical="center"/>
    </xf>
    <xf numFmtId="0" fontId="9" fillId="2" borderId="0" xfId="23" applyFont="1" applyFill="1" applyAlignment="1">
      <alignment horizontal="center" vertical="center"/>
    </xf>
    <xf numFmtId="0" fontId="9" fillId="2" borderId="0" xfId="23" applyFont="1" applyFill="1" applyAlignment="1">
      <alignment horizontal="justify" vertical="center"/>
    </xf>
    <xf numFmtId="0" fontId="9" fillId="2" borderId="5" xfId="23" applyFont="1" applyFill="1" applyBorder="1" applyAlignment="1">
      <alignment horizontal="center" vertical="center"/>
    </xf>
    <xf numFmtId="0" fontId="7" fillId="2" borderId="77" xfId="23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3" fillId="3" borderId="78" xfId="23" applyFont="1" applyFill="1" applyBorder="1" applyAlignment="1">
      <alignment horizontal="center" vertical="center" wrapText="1"/>
    </xf>
    <xf numFmtId="0" fontId="23" fillId="3" borderId="79" xfId="23" applyFont="1" applyFill="1" applyBorder="1" applyAlignment="1">
      <alignment horizontal="center" vertical="center" wrapText="1"/>
    </xf>
    <xf numFmtId="0" fontId="23" fillId="3" borderId="80" xfId="23" applyFont="1" applyFill="1" applyBorder="1" applyAlignment="1">
      <alignment horizontal="center" vertical="center" wrapText="1"/>
    </xf>
    <xf numFmtId="0" fontId="23" fillId="3" borderId="81" xfId="23" applyFont="1" applyFill="1" applyBorder="1" applyAlignment="1">
      <alignment horizontal="center" vertical="center" wrapText="1"/>
    </xf>
    <xf numFmtId="0" fontId="23" fillId="3" borderId="82" xfId="23" applyFont="1" applyFill="1" applyBorder="1" applyAlignment="1">
      <alignment horizontal="center" vertical="center" wrapText="1"/>
    </xf>
    <xf numFmtId="4" fontId="23" fillId="3" borderId="86" xfId="23" applyNumberFormat="1" applyFont="1" applyFill="1" applyBorder="1" applyAlignment="1">
      <alignment horizontal="center" vertical="center" wrapText="1"/>
    </xf>
    <xf numFmtId="4" fontId="23" fillId="3" borderId="50" xfId="23" applyNumberFormat="1" applyFont="1" applyFill="1" applyBorder="1" applyAlignment="1">
      <alignment horizontal="center" vertical="center" wrapText="1"/>
    </xf>
    <xf numFmtId="9" fontId="23" fillId="3" borderId="24" xfId="25" applyFont="1" applyFill="1" applyBorder="1" applyAlignment="1">
      <alignment horizontal="center" vertical="center" wrapText="1"/>
    </xf>
    <xf numFmtId="9" fontId="23" fillId="3" borderId="51" xfId="25" applyFont="1" applyFill="1" applyBorder="1" applyAlignment="1">
      <alignment horizontal="center" vertical="center" wrapText="1"/>
    </xf>
  </cellXfs>
  <cellStyles count="26">
    <cellStyle name="Millares" xfId="1" builtinId="3"/>
    <cellStyle name="Millares 2" xfId="2" xr:uid="{516A432B-B19E-45B8-83CE-3B90119EED42}"/>
    <cellStyle name="Millares 2 2" xfId="3" xr:uid="{D93A5B73-92F9-4D4D-8DF5-5A89FC176CB8}"/>
    <cellStyle name="Millares 2 3" xfId="4" xr:uid="{93789866-89C1-44A7-9E73-795AA2BC591F}"/>
    <cellStyle name="Millares 2 4" xfId="5" xr:uid="{0DEB5766-E8E4-4E96-A30E-53B3B0655702}"/>
    <cellStyle name="Millares 3" xfId="6" xr:uid="{EB03C20E-D3A1-49DD-A38F-458FC08DE7F4}"/>
    <cellStyle name="Millares 3 2" xfId="7" xr:uid="{E8B4AB69-AC95-4026-BC40-83E727DA0EB2}"/>
    <cellStyle name="Millares 4" xfId="8" xr:uid="{8EAA8AFA-3DED-4AC0-A9A5-437FD64D818F}"/>
    <cellStyle name="Millares 4 2" xfId="9" xr:uid="{FB88ACA1-5D91-4B52-A1A5-CECFD646FBBF}"/>
    <cellStyle name="Millares 5" xfId="10" xr:uid="{063D2078-9BBD-44A5-9462-DB1D170AA15E}"/>
    <cellStyle name="Millares 5 2" xfId="11" xr:uid="{E5F0A0F8-BAF7-40A1-A372-5E6DA1D761F8}"/>
    <cellStyle name="Millares 6" xfId="12" xr:uid="{1895FE5E-676F-4D43-ABEA-E45392E5FCD3}"/>
    <cellStyle name="Millares_CONS-ENE-MODIF" xfId="13" xr:uid="{AA6006D3-80E6-4B1B-843B-4F2B3B10CA30}"/>
    <cellStyle name="Millares_CONS-ENE-MODIF 2" xfId="14" xr:uid="{8EAEDAF7-43A1-429A-92B3-132F904672B1}"/>
    <cellStyle name="Moneda 2" xfId="15" xr:uid="{C5D47137-D039-4445-909D-106EEE805BF2}"/>
    <cellStyle name="Moneda 2 2" xfId="16" xr:uid="{5CDFB9BC-9163-4CC5-B575-A15616B01ADC}"/>
    <cellStyle name="Moneda 2 2 2" xfId="17" xr:uid="{61CA3C45-A707-4F58-845F-6015081F16B5}"/>
    <cellStyle name="Moneda 2 3" xfId="18" xr:uid="{F04B4C62-8B26-4766-8252-2522E491A327}"/>
    <cellStyle name="Moneda 2 3 2" xfId="19" xr:uid="{44E22436-26E4-435A-B683-038F867B993D}"/>
    <cellStyle name="Moneda 2 4" xfId="20" xr:uid="{1B16B5A4-83F8-4B3C-890E-346C12BA9BEB}"/>
    <cellStyle name="Moneda 2 4 2" xfId="21" xr:uid="{CCB5242D-0638-4C44-A20A-5C98721B2C3D}"/>
    <cellStyle name="Moneda 2 5" xfId="22" xr:uid="{334F6F70-BA92-45F3-B92F-28BFF349887D}"/>
    <cellStyle name="Normal" xfId="0" builtinId="0"/>
    <cellStyle name="Normal 2" xfId="23" xr:uid="{D1BC8A6E-B23F-402C-BBC4-0CD1395B5BC1}"/>
    <cellStyle name="Normal 2 2" xfId="24" xr:uid="{FB85BEFD-34A2-486E-ADB6-1108C6E7DD99}"/>
    <cellStyle name="Porcentaje" xfId="2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CC-4073-A2CE-0D58BBAF3CD8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CC-4073-A2CE-0D58BBAF3CD8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(2)'!$C$3:$C$6</c:f>
              <c:numCache>
                <c:formatCode>"$"\.#,##0</c:formatCode>
                <c:ptCount val="4"/>
                <c:pt idx="0" formatCode="&quot;$&quot;\ #,##0.00,,">
                  <c:v>467600696578</c:v>
                </c:pt>
                <c:pt idx="2" formatCode="&quot;$&quot;\ #,##0.00,,">
                  <c:v>67600696578</c:v>
                </c:pt>
                <c:pt idx="3" formatCode="&quot;$&quot;\ #,##0.00,,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CC-4073-A2CE-0D58BBAF3CD8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(2)'!$D$3:$D$6</c:f>
              <c:numCache>
                <c:formatCode>"$"\.#,##0</c:formatCode>
                <c:ptCount val="4"/>
                <c:pt idx="0" formatCode="&quot;$&quot;\ #,##0.00,,">
                  <c:v>422987616522.69</c:v>
                </c:pt>
                <c:pt idx="2" formatCode="&quot;$&quot;\ #,##0.00,,">
                  <c:v>45259916674.849998</c:v>
                </c:pt>
                <c:pt idx="3" formatCode="&quot;$&quot;\ #,##0.00,,">
                  <c:v>377727699847.84003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5CC-4073-A2CE-0D58BBAF3CD8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5CC-4073-A2CE-0D58BBAF3CD8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(2)'!$E$3:$E$6</c:f>
              <c:numCache>
                <c:formatCode>"$"\.#,##0</c:formatCode>
                <c:ptCount val="4"/>
                <c:pt idx="0" formatCode="&quot;$&quot;\ #,##0.00,,">
                  <c:v>353041220062.39001</c:v>
                </c:pt>
                <c:pt idx="2" formatCode="&quot;$&quot;\ #,##0.00,,">
                  <c:v>36235101211.709999</c:v>
                </c:pt>
                <c:pt idx="3" formatCode="&quot;$&quot;\ #,##0.00,,">
                  <c:v>316806118850.67999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5CC-4073-A2CE-0D58BBAF3CD8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5CC-4073-A2CE-0D58BBAF3CD8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5CC-4073-A2CE-0D58BBAF3CD8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(2)'!$F$3:$F$6</c:f>
              <c:numCache>
                <c:formatCode>"$"\.#,##0</c:formatCode>
                <c:ptCount val="4"/>
                <c:pt idx="0" formatCode="&quot;$&quot;\ #,##0.00,,">
                  <c:v>230876229136.54001</c:v>
                </c:pt>
                <c:pt idx="2" formatCode="&quot;$&quot;\ #,##0.00,,">
                  <c:v>33225629343.540001</c:v>
                </c:pt>
                <c:pt idx="3" formatCode="&quot;$&quot;\ #,##0.00,,">
                  <c:v>197650599793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75CC-4073-A2CE-0D58BBAF3CD8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5CC-4073-A2CE-0D58BBAF3CD8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(2)'!$G$3:$G$6</c:f>
              <c:numCache>
                <c:formatCode>"$"\.#,##0</c:formatCode>
                <c:ptCount val="4"/>
                <c:pt idx="0" formatCode="&quot;$&quot;\ #,##0.00,,">
                  <c:v>230876229136.54001</c:v>
                </c:pt>
                <c:pt idx="2" formatCode="&quot;$&quot;\ #,##0.00,,">
                  <c:v>33225629343.540001</c:v>
                </c:pt>
                <c:pt idx="3" formatCode="&quot;$&quot;\ #,##0.00,,">
                  <c:v>197650599793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CC-4073-A2CE-0D58BBAF3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1791637584"/>
        <c:axId val="1"/>
        <c:axId val="0"/>
      </c:bar3DChart>
      <c:dateAx>
        <c:axId val="1791637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791637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5C-4675-A54C-F76304DCA933}"/>
                </c:ext>
              </c:extLst>
            </c:dLbl>
            <c:dLbl>
              <c:idx val="1"/>
              <c:layout>
                <c:manualLayout>
                  <c:x val="1.3423339643540221E-2"/>
                  <c:y val="-1.7624677432615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5C-4675-A54C-F76304DCA933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5C-4675-A54C-F76304DCA933}"/>
                </c:ext>
              </c:extLst>
            </c:dLbl>
            <c:dLbl>
              <c:idx val="3"/>
              <c:layout>
                <c:manualLayout>
                  <c:x val="1.1944761326569929E-2"/>
                  <c:y val="-2.7566490915561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(2)'!$C$8:$C$11</c:f>
              <c:numCache>
                <c:formatCode>"$"\ #,##0.00,,</c:formatCode>
                <c:ptCount val="4"/>
                <c:pt idx="0">
                  <c:v>28873187166</c:v>
                </c:pt>
                <c:pt idx="1">
                  <c:v>7967841118</c:v>
                </c:pt>
                <c:pt idx="2">
                  <c:v>28745862367</c:v>
                </c:pt>
                <c:pt idx="3">
                  <c:v>2013805927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5C-4675-A54C-F76304DCA933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7991780223392E-2"/>
                  <c:y val="-2.06281392574816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5C-4675-A54C-F76304DCA933}"/>
                </c:ext>
              </c:extLst>
            </c:dLbl>
            <c:dLbl>
              <c:idx val="1"/>
              <c:layout>
                <c:manualLayout>
                  <c:x val="1.4930941179673049E-2"/>
                  <c:y val="-2.80905469522852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5C-4675-A54C-F76304DCA933}"/>
                </c:ext>
              </c:extLst>
            </c:dLbl>
            <c:dLbl>
              <c:idx val="2"/>
              <c:layout>
                <c:manualLayout>
                  <c:x val="1.6227873164918777E-2"/>
                  <c:y val="-2.1551844170448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5C-4675-A54C-F76304DCA933}"/>
                </c:ext>
              </c:extLst>
            </c:dLbl>
            <c:dLbl>
              <c:idx val="3"/>
              <c:layout>
                <c:manualLayout>
                  <c:x val="9.0411958538443183E-3"/>
                  <c:y val="-4.76490353610271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(2)'!$E$8:$E$11</c:f>
              <c:numCache>
                <c:formatCode>"$"\ #,##0.00,,</c:formatCode>
                <c:ptCount val="4"/>
                <c:pt idx="0">
                  <c:v>20441300682</c:v>
                </c:pt>
                <c:pt idx="1">
                  <c:v>7020959064.499999</c:v>
                </c:pt>
                <c:pt idx="2">
                  <c:v>8771093665.2099991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5C-4675-A54C-F76304DCA933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66093112482669E-2"/>
                  <c:y val="-1.64178386692661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5C-4675-A54C-F76304DCA933}"/>
                </c:ext>
              </c:extLst>
            </c:dLbl>
            <c:dLbl>
              <c:idx val="1"/>
              <c:layout>
                <c:manualLayout>
                  <c:x val="1.3946386666216365E-2"/>
                  <c:y val="-2.94235823611004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5C-4675-A54C-F76304DCA933}"/>
                </c:ext>
              </c:extLst>
            </c:dLbl>
            <c:dLbl>
              <c:idx val="2"/>
              <c:layout>
                <c:manualLayout>
                  <c:x val="1.9548745977993807E-2"/>
                  <c:y val="-2.14543777665208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5C-4675-A54C-F76304DCA933}"/>
                </c:ext>
              </c:extLst>
            </c:dLbl>
            <c:dLbl>
              <c:idx val="3"/>
              <c:layout>
                <c:manualLayout>
                  <c:x val="5.2438587739423326E-3"/>
                  <c:y val="-4.87017580165072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(2)'!$F$8:$F$11</c:f>
              <c:numCache>
                <c:formatCode>"$"\ #,##0.00,,</c:formatCode>
                <c:ptCount val="4"/>
                <c:pt idx="0">
                  <c:v>20441300682</c:v>
                </c:pt>
                <c:pt idx="1">
                  <c:v>4296390735.3299999</c:v>
                </c:pt>
                <c:pt idx="2">
                  <c:v>8486190126.21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55C-4675-A54C-F76304DCA933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56170672754842E-2"/>
                  <c:y val="-2.11889646978439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5C-4675-A54C-F76304DCA933}"/>
                </c:ext>
              </c:extLst>
            </c:dLbl>
            <c:dLbl>
              <c:idx val="1"/>
              <c:layout>
                <c:manualLayout>
                  <c:x val="1.6105574069846283E-2"/>
                  <c:y val="-3.094906418991494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55C-4675-A54C-F76304DCA933}"/>
                </c:ext>
              </c:extLst>
            </c:dLbl>
            <c:dLbl>
              <c:idx val="2"/>
              <c:layout>
                <c:manualLayout>
                  <c:x val="2.2751141542717287E-2"/>
                  <c:y val="-2.38804292765209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55C-4675-A54C-F76304DCA933}"/>
                </c:ext>
              </c:extLst>
            </c:dLbl>
            <c:dLbl>
              <c:idx val="3"/>
              <c:layout>
                <c:manualLayout>
                  <c:x val="1.8211987455252755E-2"/>
                  <c:y val="-4.82825242865667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(2)'!$G$8:$G$11</c:f>
              <c:numCache>
                <c:formatCode>"$"\ #,##0.00,,</c:formatCode>
                <c:ptCount val="4"/>
                <c:pt idx="0">
                  <c:v>20441300682</c:v>
                </c:pt>
                <c:pt idx="1">
                  <c:v>4296390735.3299999</c:v>
                </c:pt>
                <c:pt idx="2">
                  <c:v>8486190126.21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55C-4675-A54C-F76304DCA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2039436624"/>
        <c:axId val="1"/>
        <c:axId val="0"/>
      </c:bar3DChart>
      <c:catAx>
        <c:axId val="203943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366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671348610315622"/>
          <c:y val="0.95529710301363846"/>
          <c:w val="0.30388419326578053"/>
          <c:h val="3.4633095105536027E-2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(2)'!$C$14:$C$16</c:f>
              <c:numCache>
                <c:formatCode>"$"\ #,##0.00,,</c:formatCode>
                <c:ptCount val="3"/>
                <c:pt idx="0">
                  <c:v>121017078763</c:v>
                </c:pt>
                <c:pt idx="1">
                  <c:v>261082921237</c:v>
                </c:pt>
                <c:pt idx="2">
                  <c:v>17900000000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5-40C3-B94A-ACF30F25C162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165-40C3-B94A-ACF30F25C162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(2)'!$E$14:$E$16</c:f>
              <c:numCache>
                <c:formatCode>"$"\ #,##0.00,,</c:formatCode>
                <c:ptCount val="3"/>
                <c:pt idx="0">
                  <c:v>111142073634.59</c:v>
                </c:pt>
                <c:pt idx="1">
                  <c:v>192115345991.78</c:v>
                </c:pt>
                <c:pt idx="2">
                  <c:v>13548699224.309999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65-40C3-B94A-ACF30F25C162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(2)'!$F$14:$F$16</c:f>
              <c:numCache>
                <c:formatCode>"$"\ #,##0.00,,</c:formatCode>
                <c:ptCount val="3"/>
                <c:pt idx="0">
                  <c:v>64908139900.489998</c:v>
                </c:pt>
                <c:pt idx="1">
                  <c:v>124743040853.77</c:v>
                </c:pt>
                <c:pt idx="2">
                  <c:v>7999419038.7399998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65-40C3-B94A-ACF30F25C162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(2)'!$G$14:$G$16</c:f>
              <c:numCache>
                <c:formatCode>"$"\ #,##0.00,,</c:formatCode>
                <c:ptCount val="3"/>
                <c:pt idx="0">
                  <c:v>64908139900.489998</c:v>
                </c:pt>
                <c:pt idx="1">
                  <c:v>124743040853.77</c:v>
                </c:pt>
                <c:pt idx="2">
                  <c:v>7999419038.7399998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65-40C3-B94A-ACF30F25C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039442384"/>
        <c:axId val="1"/>
      </c:barChart>
      <c:catAx>
        <c:axId val="20394423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423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7526715485146697"/>
          <c:y val="0.95164413588086438"/>
          <c:w val="0.32697916340409722"/>
          <c:h val="3.584342279795671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75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BBCD-4F1B-B4E0-DEC6990675C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CD-4F1B-B4E0-DEC6990675C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CD-4F1B-B4E0-DEC6990675C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BCD-4F1B-B4E0-DEC6990675C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BBCD-4F1B-B4E0-DEC699067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(2)'!$C$33:$C$34</c:f>
              <c:numCache>
                <c:formatCode>"$"\ #,##0.00,,</c:formatCode>
                <c:ptCount val="2"/>
                <c:pt idx="0">
                  <c:v>67600696578</c:v>
                </c:pt>
                <c:pt idx="1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BCD-4F1B-B4E0-DEC6990675CE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CD-4F1B-B4E0-DEC6990675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CD-4F1B-B4E0-DEC699067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CD-4F1B-B4E0-DEC6990675CE}"/>
              </c:ext>
            </c:extLst>
          </c:dPt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BCD-4F1B-B4E0-DEC699067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39442864"/>
        <c:axId val="1"/>
      </c:barChart>
      <c:catAx>
        <c:axId val="2039442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203944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798417439199413E-2"/>
          <c:y val="0.14226317864113139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2.2170650787933502E-3"/>
                  <c:y val="-3.497225965588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(2)'!$C$3</c:f>
              <c:numCache>
                <c:formatCode>"$"\ #,##0.00,,</c:formatCode>
                <c:ptCount val="1"/>
                <c:pt idx="0">
                  <c:v>467600696578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B2-4BD7-8232-D52B9669DFFC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1687160992542406E-4"/>
                  <c:y val="1.47172477120942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(2)'!$D$3</c:f>
              <c:numCache>
                <c:formatCode>"$"\ #,##0.00,,</c:formatCode>
                <c:ptCount val="1"/>
                <c:pt idx="0">
                  <c:v>422987616522.69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B2-4BD7-8232-D52B9669DFFC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0910747476773858E-3"/>
                  <c:y val="-2.62748021041214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(2)'!$E$3</c:f>
              <c:numCache>
                <c:formatCode>"$"\ #,##0.00,,</c:formatCode>
                <c:ptCount val="1"/>
                <c:pt idx="0">
                  <c:v>353041220062.39001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EB2-4BD7-8232-D52B9669DFFC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7649941323257513E-3"/>
                  <c:y val="-8.13359868477978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(2)'!$F$3</c:f>
              <c:numCache>
                <c:formatCode>"$"\ #,##0.00,,</c:formatCode>
                <c:ptCount val="1"/>
                <c:pt idx="0">
                  <c:v>230876229136.54001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EB2-4BD7-8232-D52B9669DFFC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1.3909011880612898E-3"/>
                  <c:y val="-4.0558391739494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(2)'!$G$3</c:f>
              <c:numCache>
                <c:formatCode>"$"\ #,##0.00,,</c:formatCode>
                <c:ptCount val="1"/>
                <c:pt idx="0">
                  <c:v>230876229136.54001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EB2-4BD7-8232-D52B9669D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2039441904"/>
        <c:axId val="1"/>
      </c:barChart>
      <c:catAx>
        <c:axId val="203944190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203944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5</xdr:row>
      <xdr:rowOff>208915</xdr:rowOff>
    </xdr:from>
    <xdr:to>
      <xdr:col>2</xdr:col>
      <xdr:colOff>190500</xdr:colOff>
      <xdr:row>6</xdr:row>
      <xdr:rowOff>539320</xdr:rowOff>
    </xdr:to>
    <xdr:pic>
      <xdr:nvPicPr>
        <xdr:cNvPr id="1147" name="Imagen 3">
          <a:extLst>
            <a:ext uri="{FF2B5EF4-FFF2-40B4-BE49-F238E27FC236}">
              <a16:creationId xmlns:a16="http://schemas.microsoft.com/office/drawing/2014/main" id="{9C36C3C5-70B8-3E08-B3DA-FDD29348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925" y="1059815"/>
          <a:ext cx="866775" cy="635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111</xdr:row>
      <xdr:rowOff>133350</xdr:rowOff>
    </xdr:from>
    <xdr:to>
      <xdr:col>9</xdr:col>
      <xdr:colOff>428625</xdr:colOff>
      <xdr:row>148</xdr:row>
      <xdr:rowOff>38100</xdr:rowOff>
    </xdr:to>
    <xdr:graphicFrame macro="">
      <xdr:nvGraphicFramePr>
        <xdr:cNvPr id="2519" name="Gráfico 1">
          <a:extLst>
            <a:ext uri="{FF2B5EF4-FFF2-40B4-BE49-F238E27FC236}">
              <a16:creationId xmlns:a16="http://schemas.microsoft.com/office/drawing/2014/main" id="{91D45259-B975-91EE-6C1C-DD10005DB0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150</xdr:row>
      <xdr:rowOff>142875</xdr:rowOff>
    </xdr:from>
    <xdr:to>
      <xdr:col>10</xdr:col>
      <xdr:colOff>323850</xdr:colOff>
      <xdr:row>197</xdr:row>
      <xdr:rowOff>28575</xdr:rowOff>
    </xdr:to>
    <xdr:graphicFrame macro="">
      <xdr:nvGraphicFramePr>
        <xdr:cNvPr id="2520" name="Gráfico 2">
          <a:extLst>
            <a:ext uri="{FF2B5EF4-FFF2-40B4-BE49-F238E27FC236}">
              <a16:creationId xmlns:a16="http://schemas.microsoft.com/office/drawing/2014/main" id="{B4EA66BC-4F16-E6FC-EBCA-8F391DB7BC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196</xdr:row>
      <xdr:rowOff>47625</xdr:rowOff>
    </xdr:from>
    <xdr:to>
      <xdr:col>8</xdr:col>
      <xdr:colOff>209550</xdr:colOff>
      <xdr:row>233</xdr:row>
      <xdr:rowOff>76200</xdr:rowOff>
    </xdr:to>
    <xdr:graphicFrame macro="">
      <xdr:nvGraphicFramePr>
        <xdr:cNvPr id="2521" name="Gráfico 3">
          <a:extLst>
            <a:ext uri="{FF2B5EF4-FFF2-40B4-BE49-F238E27FC236}">
              <a16:creationId xmlns:a16="http://schemas.microsoft.com/office/drawing/2014/main" id="{4BE8240C-223E-8276-2BE3-9EBA33D50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38</xdr:row>
      <xdr:rowOff>0</xdr:rowOff>
    </xdr:from>
    <xdr:to>
      <xdr:col>8</xdr:col>
      <xdr:colOff>209550</xdr:colOff>
      <xdr:row>67</xdr:row>
      <xdr:rowOff>85725</xdr:rowOff>
    </xdr:to>
    <xdr:graphicFrame macro="">
      <xdr:nvGraphicFramePr>
        <xdr:cNvPr id="2522" name="Gráfico 4">
          <a:extLst>
            <a:ext uri="{FF2B5EF4-FFF2-40B4-BE49-F238E27FC236}">
              <a16:creationId xmlns:a16="http://schemas.microsoft.com/office/drawing/2014/main" id="{54680E66-2E06-70E9-94C9-D8A499D53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609600</xdr:colOff>
      <xdr:row>69</xdr:row>
      <xdr:rowOff>24765</xdr:rowOff>
    </xdr:from>
    <xdr:to>
      <xdr:col>9</xdr:col>
      <xdr:colOff>438150</xdr:colOff>
      <xdr:row>109</xdr:row>
      <xdr:rowOff>43815</xdr:rowOff>
    </xdr:to>
    <xdr:graphicFrame macro="">
      <xdr:nvGraphicFramePr>
        <xdr:cNvPr id="2523" name="Gráfico 5">
          <a:extLst>
            <a:ext uri="{FF2B5EF4-FFF2-40B4-BE49-F238E27FC236}">
              <a16:creationId xmlns:a16="http://schemas.microsoft.com/office/drawing/2014/main" id="{624BC2D5-64A8-B3C1-B924-73DB84647E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0.18605</cdr:x>
      <cdr:y>0.81277</cdr:y>
    </cdr:from>
    <cdr:to>
      <cdr:x>0.26962</cdr:x>
      <cdr:y>0.88937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286747" y="3122961"/>
          <a:ext cx="1027164" cy="294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14,46%</a:t>
          </a:r>
        </a:p>
      </cdr:txBody>
    </cdr:sp>
  </cdr:relSizeAnchor>
  <cdr:relSizeAnchor xmlns:cdr="http://schemas.openxmlformats.org/drawingml/2006/chartDrawing">
    <cdr:from>
      <cdr:x>0.65335</cdr:x>
      <cdr:y>0.15801</cdr:y>
    </cdr:from>
    <cdr:to>
      <cdr:x>0.73219</cdr:x>
      <cdr:y>0.2499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85,54%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0.3118</cdr:y>
    </cdr:from>
    <cdr:to>
      <cdr:x>0.16902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0.29678</cdr:x>
      <cdr:y>0.15846</cdr:y>
    </cdr:from>
    <cdr:to>
      <cdr:x>0.42913</cdr:x>
      <cdr:y>0.21723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902167" y="824085"/>
          <a:ext cx="1740179" cy="3056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/>
            <a:t>90,46%</a:t>
          </a:r>
        </a:p>
      </cdr:txBody>
    </cdr:sp>
  </cdr:relSizeAnchor>
  <cdr:relSizeAnchor xmlns:cdr="http://schemas.openxmlformats.org/drawingml/2006/chartDrawing">
    <cdr:from>
      <cdr:x>0.47471</cdr:x>
      <cdr:y>0.25189</cdr:y>
    </cdr:from>
    <cdr:to>
      <cdr:x>0.57097</cdr:x>
      <cdr:y>0.32145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241628" y="1309981"/>
          <a:ext cx="1265657" cy="361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75,50%</a:t>
          </a:r>
        </a:p>
      </cdr:txBody>
    </cdr:sp>
  </cdr:relSizeAnchor>
  <cdr:relSizeAnchor xmlns:cdr="http://schemas.openxmlformats.org/drawingml/2006/chartDrawing">
    <cdr:from>
      <cdr:x>0.63317</cdr:x>
      <cdr:y>0.45163</cdr:y>
    </cdr:from>
    <cdr:to>
      <cdr:x>0.7353</cdr:x>
      <cdr:y>0.51059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325121" y="2348786"/>
          <a:ext cx="1342837" cy="3066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49,37%</a:t>
          </a:r>
        </a:p>
      </cdr:txBody>
    </cdr:sp>
  </cdr:relSizeAnchor>
  <cdr:relSizeAnchor xmlns:cdr="http://schemas.openxmlformats.org/drawingml/2006/chartDrawing">
    <cdr:from>
      <cdr:x>0.7977</cdr:x>
      <cdr:y>0.44321</cdr:y>
    </cdr:from>
    <cdr:to>
      <cdr:x>0.88535</cdr:x>
      <cdr:y>0.5017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88389" y="2304992"/>
          <a:ext cx="1152449" cy="3041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49,37%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3167" name="Imagen 1">
          <a:extLst>
            <a:ext uri="{FF2B5EF4-FFF2-40B4-BE49-F238E27FC236}">
              <a16:creationId xmlns:a16="http://schemas.microsoft.com/office/drawing/2014/main" id="{467CD735-C009-1E8F-F2E6-EAC98A63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/Cindy%20Lorena%20CV%20(D)/MINISTERIO%20DEL%20DEPORTE/2025/INFORMES/Ejecuci&#243;n%20Presupuestal%202025/10_Octubre%202025/Ejecuci&#243;n%20gerencial%20VA%20Octubre%202025.xlsx" TargetMode="External"/><Relationship Id="rId1" Type="http://schemas.openxmlformats.org/officeDocument/2006/relationships/externalLinkPath" Target="Ejecuci&#243;n%20gerencial%20VA%20Octubre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/Cindy%20Lorena%20CV%20(D)/MINISTERIO%20DEL%20DEPORTE/2025/INFORMES/Ejecuci&#243;n%20Presupuestal%202025/10_Octubre%202025/Ejecuci&#243;n%20desagregado%20VA%20Octubre%202025.xlsx" TargetMode="External"/><Relationship Id="rId1" Type="http://schemas.openxmlformats.org/officeDocument/2006/relationships/externalLinkPath" Target="Ejecuci&#243;n%20desagregado%20VA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_EPG034_EjecucionPresupuesta"/>
    </sheetNames>
    <sheetDataSet>
      <sheetData sheetId="0">
        <row r="20">
          <cell r="Q20">
            <v>464365817578</v>
          </cell>
          <cell r="T20">
            <v>467600696578</v>
          </cell>
          <cell r="V20">
            <v>422987616522.69</v>
          </cell>
          <cell r="X20">
            <v>353041220062.39001</v>
          </cell>
          <cell r="Y20">
            <v>230876229136.54001</v>
          </cell>
          <cell r="Z20">
            <v>230876229136.54001</v>
          </cell>
          <cell r="AA20">
            <v>230876229136.54001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_EPG034_EjecucionPresupuesta"/>
    </sheetNames>
    <sheetDataSet>
      <sheetData sheetId="0">
        <row r="75">
          <cell r="V75">
            <v>25444259518.459999</v>
          </cell>
          <cell r="X75">
            <v>24448134925.259998</v>
          </cell>
          <cell r="Y75">
            <v>13844982648.26</v>
          </cell>
          <cell r="Z75">
            <v>13844982648.26</v>
          </cell>
          <cell r="AA75">
            <v>13844982648.26</v>
          </cell>
        </row>
        <row r="76">
          <cell r="V76">
            <v>3637476023</v>
          </cell>
          <cell r="X76">
            <v>3491709356.3299999</v>
          </cell>
          <cell r="Y76">
            <v>113886666</v>
          </cell>
          <cell r="Z76">
            <v>113886666</v>
          </cell>
          <cell r="AA76">
            <v>113886666</v>
          </cell>
        </row>
        <row r="78">
          <cell r="V78">
            <v>10252940548</v>
          </cell>
          <cell r="X78">
            <v>7793765133</v>
          </cell>
          <cell r="Y78">
            <v>3305927500.02</v>
          </cell>
          <cell r="Z78">
            <v>3305927500.02</v>
          </cell>
          <cell r="AA78">
            <v>3305927500.02</v>
          </cell>
        </row>
        <row r="85">
          <cell r="V85">
            <v>721121500.02999997</v>
          </cell>
          <cell r="X85">
            <v>632964166.66999996</v>
          </cell>
          <cell r="Y85">
            <v>304951166.32999998</v>
          </cell>
          <cell r="Z85">
            <v>304951166.32999998</v>
          </cell>
          <cell r="AA85">
            <v>304951166.32999998</v>
          </cell>
        </row>
        <row r="86">
          <cell r="V86">
            <v>2506276997</v>
          </cell>
          <cell r="X86">
            <v>2156742662.21</v>
          </cell>
          <cell r="Y86">
            <v>1501644263</v>
          </cell>
          <cell r="Z86">
            <v>1501644263</v>
          </cell>
          <cell r="AA86">
            <v>1501644263</v>
          </cell>
        </row>
        <row r="87">
          <cell r="V87">
            <v>8029253001.2299995</v>
          </cell>
          <cell r="X87">
            <v>6953001612</v>
          </cell>
          <cell r="Y87">
            <v>6613001612</v>
          </cell>
          <cell r="Z87">
            <v>6613001612</v>
          </cell>
          <cell r="AA87">
            <v>6613001612</v>
          </cell>
        </row>
        <row r="90">
          <cell r="V90">
            <v>1170612611.3800001</v>
          </cell>
          <cell r="X90">
            <v>800000000</v>
          </cell>
          <cell r="Y90">
            <v>500000000</v>
          </cell>
          <cell r="Z90">
            <v>500000000</v>
          </cell>
          <cell r="AA90">
            <v>500000000</v>
          </cell>
        </row>
      </sheetData>
    </sheetDataSet>
  </externalBook>
</externalLink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7BC70-7CD7-47DE-AD09-008901F74116}">
  <dimension ref="A1:IU128"/>
  <sheetViews>
    <sheetView showGridLines="0" tabSelected="1" topLeftCell="A6" zoomScaleNormal="100" workbookViewId="0">
      <pane ySplit="11" topLeftCell="A17" activePane="bottomLeft" state="frozen"/>
      <selection activeCell="A6" sqref="A6"/>
      <selection pane="bottomLeft" activeCell="I11" sqref="I11"/>
    </sheetView>
  </sheetViews>
  <sheetFormatPr baseColWidth="10" defaultColWidth="9.1640625" defaultRowHeight="13" x14ac:dyDescent="0.15"/>
  <cols>
    <col min="1" max="1" width="9.83203125" style="290" customWidth="1"/>
    <col min="2" max="2" width="9.5" style="290" customWidth="1"/>
    <col min="3" max="3" width="9.83203125" style="290" customWidth="1"/>
    <col min="4" max="4" width="8.1640625" style="290" customWidth="1"/>
    <col min="5" max="5" width="7" style="290" customWidth="1"/>
    <col min="6" max="6" width="9.5" style="290" customWidth="1"/>
    <col min="7" max="7" width="5.33203125" style="292" customWidth="1"/>
    <col min="8" max="8" width="7" style="293" customWidth="1"/>
    <col min="9" max="9" width="7.1640625" style="290" customWidth="1"/>
    <col min="10" max="10" width="25.5" style="286" customWidth="1"/>
    <col min="11" max="11" width="18.5" style="416" customWidth="1"/>
    <col min="12" max="12" width="17.6640625" style="416" customWidth="1"/>
    <col min="13" max="13" width="18" style="416" customWidth="1"/>
    <col min="14" max="14" width="13.83203125" style="416" customWidth="1"/>
    <col min="15" max="15" width="15.33203125" style="416" customWidth="1"/>
    <col min="16" max="16" width="18.1640625" style="416" customWidth="1"/>
    <col min="17" max="17" width="17.5" style="416" customWidth="1"/>
    <col min="18" max="18" width="18.6640625" style="416" bestFit="1" customWidth="1"/>
    <col min="19" max="19" width="19.1640625" style="416" customWidth="1"/>
    <col min="20" max="20" width="19.33203125" style="416" customWidth="1"/>
    <col min="21" max="21" width="19.1640625" style="416" customWidth="1"/>
    <col min="22" max="22" width="18.5" style="416" customWidth="1"/>
    <col min="23" max="23" width="12" style="204" customWidth="1"/>
    <col min="24" max="24" width="15.1640625" style="204" customWidth="1"/>
    <col min="25" max="25" width="11.83203125" style="417" bestFit="1" customWidth="1"/>
    <col min="26" max="16384" width="9.1640625" style="417"/>
  </cols>
  <sheetData>
    <row r="1" spans="1:255" s="269" customFormat="1" ht="14" thickTop="1" x14ac:dyDescent="0.15">
      <c r="A1" s="261"/>
      <c r="B1" s="262"/>
      <c r="C1" s="263"/>
      <c r="D1" s="262"/>
      <c r="E1" s="263"/>
      <c r="F1" s="263"/>
      <c r="G1" s="264"/>
      <c r="H1" s="265"/>
      <c r="I1" s="262"/>
      <c r="J1" s="266"/>
      <c r="K1" s="267"/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7"/>
      <c r="W1" s="241"/>
      <c r="X1" s="241"/>
      <c r="Y1" s="268"/>
      <c r="Z1" s="268"/>
      <c r="AA1" s="268"/>
      <c r="AB1" s="268"/>
      <c r="AC1" s="268"/>
      <c r="AD1" s="268"/>
      <c r="AE1" s="268"/>
      <c r="AF1" s="268"/>
      <c r="AG1" s="268"/>
      <c r="AH1" s="268"/>
      <c r="AI1" s="268"/>
      <c r="AJ1" s="268"/>
      <c r="AK1" s="268"/>
      <c r="AL1" s="268"/>
      <c r="AM1" s="268"/>
      <c r="AN1" s="268"/>
      <c r="AO1" s="268"/>
      <c r="AP1" s="268"/>
      <c r="AQ1" s="268"/>
      <c r="AR1" s="268"/>
      <c r="AS1" s="268"/>
      <c r="AT1" s="268"/>
      <c r="AU1" s="268"/>
      <c r="AV1" s="268"/>
      <c r="AW1" s="268"/>
      <c r="AX1" s="268"/>
      <c r="AY1" s="268"/>
      <c r="AZ1" s="268"/>
      <c r="BA1" s="268"/>
      <c r="BB1" s="268"/>
      <c r="BC1" s="268"/>
      <c r="BD1" s="268"/>
      <c r="BE1" s="268"/>
      <c r="BF1" s="268"/>
      <c r="BG1" s="268"/>
      <c r="BH1" s="268"/>
      <c r="BI1" s="268"/>
      <c r="BJ1" s="268"/>
      <c r="BK1" s="268"/>
      <c r="BL1" s="268"/>
      <c r="BM1" s="268"/>
      <c r="BN1" s="268"/>
      <c r="BO1" s="268"/>
      <c r="BP1" s="268"/>
      <c r="BQ1" s="268"/>
      <c r="BR1" s="268"/>
      <c r="BS1" s="268"/>
      <c r="BT1" s="268"/>
      <c r="BU1" s="268"/>
      <c r="BV1" s="268"/>
      <c r="BW1" s="268"/>
      <c r="BX1" s="268"/>
      <c r="BY1" s="268"/>
      <c r="BZ1" s="268"/>
      <c r="CA1" s="268"/>
      <c r="CB1" s="268"/>
      <c r="CC1" s="268"/>
      <c r="CD1" s="268"/>
      <c r="CE1" s="268"/>
      <c r="CF1" s="268"/>
      <c r="CG1" s="268"/>
      <c r="CH1" s="268"/>
      <c r="CI1" s="268"/>
      <c r="CJ1" s="268"/>
      <c r="CK1" s="268"/>
      <c r="CL1" s="268"/>
      <c r="CM1" s="268"/>
      <c r="CN1" s="268"/>
      <c r="CO1" s="268"/>
      <c r="CP1" s="268"/>
      <c r="CQ1" s="268"/>
      <c r="CR1" s="268"/>
      <c r="CS1" s="268"/>
      <c r="CT1" s="268"/>
      <c r="CU1" s="268"/>
      <c r="CV1" s="268"/>
      <c r="CW1" s="268"/>
      <c r="CX1" s="268"/>
      <c r="CY1" s="268"/>
      <c r="CZ1" s="268"/>
      <c r="DA1" s="268"/>
      <c r="DB1" s="268"/>
      <c r="DC1" s="268"/>
      <c r="DD1" s="268"/>
      <c r="DE1" s="268"/>
      <c r="DF1" s="268"/>
      <c r="DG1" s="268"/>
      <c r="DH1" s="268"/>
      <c r="DI1" s="268"/>
      <c r="DJ1" s="268"/>
      <c r="DK1" s="268"/>
      <c r="DL1" s="268"/>
      <c r="DM1" s="268"/>
      <c r="DN1" s="268"/>
      <c r="DO1" s="268"/>
      <c r="DP1" s="268"/>
      <c r="DQ1" s="268"/>
      <c r="DR1" s="268"/>
      <c r="DS1" s="268"/>
      <c r="DT1" s="268"/>
      <c r="DU1" s="268"/>
      <c r="DV1" s="268"/>
      <c r="DW1" s="268"/>
      <c r="DX1" s="268"/>
      <c r="DY1" s="268"/>
      <c r="DZ1" s="268"/>
      <c r="EA1" s="268"/>
      <c r="EB1" s="268"/>
      <c r="EC1" s="268"/>
      <c r="ED1" s="268"/>
      <c r="EE1" s="268"/>
      <c r="EF1" s="268"/>
      <c r="EG1" s="268"/>
      <c r="EH1" s="268"/>
      <c r="EI1" s="268"/>
      <c r="EJ1" s="268"/>
      <c r="EK1" s="268"/>
      <c r="EL1" s="268"/>
      <c r="EM1" s="268"/>
      <c r="EN1" s="268"/>
      <c r="EO1" s="268"/>
      <c r="EP1" s="268"/>
      <c r="EQ1" s="268"/>
      <c r="ER1" s="268"/>
      <c r="ES1" s="268"/>
      <c r="ET1" s="268"/>
      <c r="EU1" s="268"/>
      <c r="EV1" s="268"/>
      <c r="EW1" s="268"/>
      <c r="EX1" s="268"/>
      <c r="EY1" s="268"/>
      <c r="EZ1" s="268"/>
      <c r="FA1" s="268"/>
      <c r="FB1" s="268"/>
      <c r="FC1" s="268"/>
      <c r="FD1" s="268"/>
      <c r="FE1" s="268"/>
      <c r="FF1" s="268"/>
      <c r="FG1" s="268"/>
      <c r="FH1" s="268"/>
      <c r="FI1" s="268"/>
      <c r="FJ1" s="268"/>
      <c r="FK1" s="268"/>
      <c r="FL1" s="268"/>
      <c r="FM1" s="268"/>
      <c r="FN1" s="268"/>
      <c r="FO1" s="268"/>
      <c r="FP1" s="268"/>
      <c r="FQ1" s="268"/>
      <c r="FR1" s="268"/>
      <c r="FS1" s="268"/>
      <c r="FT1" s="268"/>
      <c r="FU1" s="268"/>
      <c r="FV1" s="268"/>
      <c r="FW1" s="268"/>
      <c r="FX1" s="268"/>
      <c r="FY1" s="268"/>
      <c r="FZ1" s="268"/>
      <c r="GA1" s="268"/>
      <c r="GB1" s="268"/>
      <c r="GC1" s="268"/>
      <c r="GD1" s="268"/>
      <c r="GE1" s="268"/>
      <c r="GF1" s="268"/>
      <c r="GG1" s="268"/>
      <c r="GH1" s="268"/>
      <c r="GI1" s="268"/>
      <c r="GJ1" s="268"/>
      <c r="GK1" s="268"/>
      <c r="GL1" s="268"/>
      <c r="GM1" s="268"/>
      <c r="GN1" s="268"/>
      <c r="GO1" s="268"/>
      <c r="GP1" s="268"/>
      <c r="GQ1" s="268"/>
      <c r="GR1" s="268"/>
      <c r="GS1" s="268"/>
      <c r="GT1" s="268"/>
      <c r="GU1" s="268"/>
      <c r="GV1" s="268"/>
      <c r="GW1" s="268"/>
      <c r="GX1" s="268"/>
      <c r="GY1" s="268"/>
      <c r="GZ1" s="268"/>
      <c r="HA1" s="268"/>
      <c r="HB1" s="268"/>
      <c r="HC1" s="268"/>
      <c r="HD1" s="268"/>
      <c r="HE1" s="268"/>
      <c r="HF1" s="268"/>
      <c r="HG1" s="268"/>
      <c r="HH1" s="268"/>
      <c r="HI1" s="268"/>
      <c r="HJ1" s="268"/>
      <c r="HK1" s="268"/>
      <c r="HL1" s="268"/>
      <c r="HM1" s="268"/>
      <c r="HN1" s="268"/>
      <c r="HO1" s="268"/>
      <c r="HP1" s="268"/>
      <c r="HQ1" s="268"/>
      <c r="HR1" s="268"/>
      <c r="HS1" s="268"/>
      <c r="HT1" s="268"/>
      <c r="HU1" s="268"/>
      <c r="HV1" s="268"/>
      <c r="HW1" s="268"/>
      <c r="HX1" s="268"/>
      <c r="HY1" s="268"/>
      <c r="HZ1" s="268"/>
      <c r="IA1" s="268"/>
      <c r="IB1" s="268"/>
      <c r="IC1" s="268"/>
      <c r="ID1" s="268"/>
      <c r="IE1" s="268"/>
      <c r="IF1" s="268"/>
      <c r="IG1" s="268"/>
      <c r="IH1" s="268"/>
      <c r="II1" s="268"/>
      <c r="IJ1" s="268"/>
      <c r="IK1" s="268"/>
      <c r="IL1" s="268"/>
      <c r="IM1" s="268"/>
      <c r="IN1" s="268"/>
      <c r="IO1" s="268"/>
      <c r="IP1" s="268"/>
      <c r="IQ1" s="268"/>
      <c r="IR1" s="268"/>
      <c r="IS1" s="268"/>
      <c r="IT1" s="268"/>
      <c r="IU1" s="268"/>
    </row>
    <row r="2" spans="1:255" s="269" customFormat="1" x14ac:dyDescent="0.15">
      <c r="A2" s="270"/>
      <c r="B2" s="271"/>
      <c r="C2" s="272"/>
      <c r="D2" s="271"/>
      <c r="E2" s="272"/>
      <c r="F2" s="273"/>
      <c r="G2" s="274"/>
      <c r="H2" s="275"/>
      <c r="I2" s="271"/>
      <c r="J2" s="276"/>
      <c r="K2" s="277"/>
      <c r="L2" s="277"/>
      <c r="M2" s="277"/>
      <c r="N2" s="277"/>
      <c r="O2" s="277"/>
      <c r="P2" s="277"/>
      <c r="Q2" s="277"/>
      <c r="R2" s="277"/>
      <c r="S2" s="278"/>
      <c r="T2" s="277"/>
      <c r="U2" s="277"/>
      <c r="V2" s="277"/>
      <c r="W2" s="235"/>
      <c r="X2" s="235"/>
      <c r="Y2" s="268"/>
      <c r="Z2" s="268"/>
      <c r="AA2" s="268"/>
      <c r="AB2" s="268"/>
      <c r="AC2" s="268"/>
      <c r="AD2" s="268"/>
      <c r="AE2" s="268"/>
      <c r="AF2" s="268"/>
      <c r="AG2" s="268"/>
      <c r="AH2" s="268"/>
      <c r="AI2" s="268"/>
      <c r="AJ2" s="268"/>
      <c r="AK2" s="268"/>
      <c r="AL2" s="268"/>
      <c r="AM2" s="268"/>
      <c r="AN2" s="268"/>
      <c r="AO2" s="268"/>
      <c r="AP2" s="268"/>
      <c r="AQ2" s="268"/>
      <c r="AR2" s="268"/>
      <c r="AS2" s="268"/>
      <c r="AT2" s="268"/>
      <c r="AU2" s="268"/>
      <c r="AV2" s="268"/>
      <c r="AW2" s="268"/>
      <c r="AX2" s="268"/>
      <c r="AY2" s="268"/>
      <c r="AZ2" s="268"/>
      <c r="BA2" s="268"/>
      <c r="BB2" s="268"/>
      <c r="BC2" s="268"/>
      <c r="BD2" s="268"/>
      <c r="BE2" s="268"/>
      <c r="BF2" s="268"/>
      <c r="BG2" s="268"/>
      <c r="BH2" s="268"/>
      <c r="BI2" s="268"/>
      <c r="BJ2" s="268"/>
      <c r="BK2" s="268"/>
      <c r="BL2" s="268"/>
      <c r="BM2" s="268"/>
      <c r="BN2" s="268"/>
      <c r="BO2" s="268"/>
      <c r="BP2" s="268"/>
      <c r="BQ2" s="268"/>
      <c r="BR2" s="268"/>
      <c r="BS2" s="268"/>
      <c r="BT2" s="268"/>
      <c r="BU2" s="268"/>
      <c r="BV2" s="268"/>
      <c r="BW2" s="268"/>
      <c r="BX2" s="268"/>
      <c r="BY2" s="268"/>
      <c r="BZ2" s="268"/>
      <c r="CA2" s="268"/>
      <c r="CB2" s="268"/>
      <c r="CC2" s="268"/>
      <c r="CD2" s="268"/>
      <c r="CE2" s="268"/>
      <c r="CF2" s="268"/>
      <c r="CG2" s="268"/>
      <c r="CH2" s="268"/>
      <c r="CI2" s="268"/>
      <c r="CJ2" s="268"/>
      <c r="CK2" s="268"/>
      <c r="CL2" s="268"/>
      <c r="CM2" s="268"/>
      <c r="CN2" s="268"/>
      <c r="CO2" s="268"/>
      <c r="CP2" s="268"/>
      <c r="CQ2" s="268"/>
      <c r="CR2" s="268"/>
      <c r="CS2" s="268"/>
      <c r="CT2" s="268"/>
      <c r="CU2" s="268"/>
      <c r="CV2" s="268"/>
      <c r="CW2" s="268"/>
      <c r="CX2" s="268"/>
      <c r="CY2" s="268"/>
      <c r="CZ2" s="268"/>
      <c r="DA2" s="268"/>
      <c r="DB2" s="268"/>
      <c r="DC2" s="268"/>
      <c r="DD2" s="268"/>
      <c r="DE2" s="268"/>
      <c r="DF2" s="268"/>
      <c r="DG2" s="268"/>
      <c r="DH2" s="268"/>
      <c r="DI2" s="268"/>
      <c r="DJ2" s="268"/>
      <c r="DK2" s="268"/>
      <c r="DL2" s="268"/>
      <c r="DM2" s="268"/>
      <c r="DN2" s="268"/>
      <c r="DO2" s="268"/>
      <c r="DP2" s="268"/>
      <c r="DQ2" s="268"/>
      <c r="DR2" s="268"/>
      <c r="DS2" s="268"/>
      <c r="DT2" s="268"/>
      <c r="DU2" s="268"/>
      <c r="DV2" s="268"/>
      <c r="DW2" s="268"/>
      <c r="DX2" s="268"/>
      <c r="DY2" s="268"/>
      <c r="DZ2" s="268"/>
      <c r="EA2" s="268"/>
      <c r="EB2" s="268"/>
      <c r="EC2" s="268"/>
      <c r="ED2" s="268"/>
      <c r="EE2" s="268"/>
      <c r="EF2" s="268"/>
      <c r="EG2" s="268"/>
      <c r="EH2" s="268"/>
      <c r="EI2" s="268"/>
      <c r="EJ2" s="268"/>
      <c r="EK2" s="268"/>
      <c r="EL2" s="268"/>
      <c r="EM2" s="268"/>
      <c r="EN2" s="268"/>
      <c r="EO2" s="268"/>
      <c r="EP2" s="268"/>
      <c r="EQ2" s="268"/>
      <c r="ER2" s="268"/>
      <c r="ES2" s="268"/>
      <c r="ET2" s="268"/>
      <c r="EU2" s="268"/>
      <c r="EV2" s="268"/>
      <c r="EW2" s="268"/>
      <c r="EX2" s="268"/>
      <c r="EY2" s="268"/>
      <c r="EZ2" s="268"/>
      <c r="FA2" s="268"/>
      <c r="FB2" s="268"/>
      <c r="FC2" s="268"/>
      <c r="FD2" s="268"/>
      <c r="FE2" s="268"/>
      <c r="FF2" s="268"/>
      <c r="FG2" s="268"/>
      <c r="FH2" s="268"/>
      <c r="FI2" s="268"/>
      <c r="FJ2" s="268"/>
      <c r="FK2" s="268"/>
      <c r="FL2" s="268"/>
      <c r="FM2" s="268"/>
      <c r="FN2" s="268"/>
      <c r="FO2" s="268"/>
      <c r="FP2" s="268"/>
      <c r="FQ2" s="268"/>
      <c r="FR2" s="268"/>
      <c r="FS2" s="268"/>
      <c r="FT2" s="268"/>
      <c r="FU2" s="268"/>
      <c r="FV2" s="268"/>
      <c r="FW2" s="268"/>
      <c r="FX2" s="268"/>
      <c r="FY2" s="268"/>
      <c r="FZ2" s="268"/>
      <c r="GA2" s="268"/>
      <c r="GB2" s="268"/>
      <c r="GC2" s="268"/>
      <c r="GD2" s="268"/>
      <c r="GE2" s="268"/>
      <c r="GF2" s="268"/>
      <c r="GG2" s="268"/>
      <c r="GH2" s="268"/>
      <c r="GI2" s="268"/>
      <c r="GJ2" s="268"/>
      <c r="GK2" s="268"/>
      <c r="GL2" s="268"/>
      <c r="GM2" s="268"/>
      <c r="GN2" s="268"/>
      <c r="GO2" s="268"/>
      <c r="GP2" s="268"/>
      <c r="GQ2" s="268"/>
      <c r="GR2" s="268"/>
      <c r="GS2" s="268"/>
      <c r="GT2" s="268"/>
      <c r="GU2" s="268"/>
      <c r="GV2" s="268"/>
      <c r="GW2" s="268"/>
      <c r="GX2" s="268"/>
      <c r="GY2" s="268"/>
      <c r="GZ2" s="268"/>
      <c r="HA2" s="268"/>
      <c r="HB2" s="268"/>
      <c r="HC2" s="268"/>
      <c r="HD2" s="268"/>
      <c r="HE2" s="268"/>
      <c r="HF2" s="268"/>
      <c r="HG2" s="268"/>
      <c r="HH2" s="268"/>
      <c r="HI2" s="268"/>
      <c r="HJ2" s="268"/>
      <c r="HK2" s="268"/>
      <c r="HL2" s="268"/>
      <c r="HM2" s="268"/>
      <c r="HN2" s="268"/>
      <c r="HO2" s="268"/>
      <c r="HP2" s="268"/>
      <c r="HQ2" s="268"/>
      <c r="HR2" s="268"/>
      <c r="HS2" s="268"/>
      <c r="HT2" s="268"/>
      <c r="HU2" s="268"/>
      <c r="HV2" s="268"/>
      <c r="HW2" s="268"/>
      <c r="HX2" s="268"/>
      <c r="HY2" s="268"/>
      <c r="HZ2" s="268"/>
      <c r="IA2" s="268"/>
      <c r="IB2" s="268"/>
      <c r="IC2" s="268"/>
      <c r="ID2" s="268"/>
      <c r="IE2" s="268"/>
      <c r="IF2" s="268"/>
      <c r="IG2" s="268"/>
      <c r="IH2" s="268"/>
      <c r="II2" s="268"/>
      <c r="IJ2" s="268"/>
      <c r="IK2" s="268"/>
      <c r="IL2" s="268"/>
      <c r="IM2" s="268"/>
      <c r="IN2" s="268"/>
      <c r="IO2" s="268"/>
      <c r="IP2" s="268"/>
      <c r="IQ2" s="268"/>
      <c r="IR2" s="268"/>
      <c r="IS2" s="268"/>
      <c r="IT2" s="268"/>
      <c r="IU2" s="268"/>
    </row>
    <row r="3" spans="1:255" s="269" customFormat="1" x14ac:dyDescent="0.15">
      <c r="A3" s="270"/>
      <c r="B3" s="271"/>
      <c r="C3" s="272"/>
      <c r="D3" s="271"/>
      <c r="E3" s="272"/>
      <c r="F3" s="272"/>
      <c r="G3" s="274"/>
      <c r="H3" s="275"/>
      <c r="I3" s="271"/>
      <c r="J3" s="276"/>
      <c r="Q3" s="295"/>
      <c r="R3" s="279"/>
      <c r="S3" s="277"/>
      <c r="V3" s="271"/>
      <c r="W3" s="236"/>
      <c r="X3" s="236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268"/>
      <c r="AK3" s="268"/>
      <c r="AL3" s="268"/>
      <c r="AM3" s="268"/>
      <c r="AN3" s="268"/>
      <c r="AO3" s="268"/>
      <c r="AP3" s="268"/>
      <c r="AQ3" s="268"/>
      <c r="AR3" s="268"/>
      <c r="AS3" s="268"/>
      <c r="AT3" s="268"/>
      <c r="AU3" s="268"/>
      <c r="AV3" s="268"/>
      <c r="AW3" s="268"/>
      <c r="AX3" s="268"/>
      <c r="AY3" s="268"/>
      <c r="AZ3" s="268"/>
      <c r="BA3" s="268"/>
      <c r="BB3" s="268"/>
      <c r="BC3" s="268"/>
      <c r="BD3" s="268"/>
      <c r="BE3" s="268"/>
      <c r="BF3" s="268"/>
      <c r="BG3" s="268"/>
      <c r="BH3" s="268"/>
      <c r="BI3" s="268"/>
      <c r="BJ3" s="268"/>
      <c r="BK3" s="268"/>
      <c r="BL3" s="268"/>
      <c r="BM3" s="268"/>
      <c r="BN3" s="268"/>
      <c r="BO3" s="268"/>
      <c r="BP3" s="268"/>
      <c r="BQ3" s="268"/>
      <c r="BR3" s="268"/>
      <c r="BS3" s="268"/>
      <c r="BT3" s="268"/>
      <c r="BU3" s="268"/>
      <c r="BV3" s="268"/>
      <c r="BW3" s="268"/>
      <c r="BX3" s="268"/>
      <c r="BY3" s="268"/>
      <c r="BZ3" s="268"/>
      <c r="CA3" s="268"/>
      <c r="CB3" s="268"/>
      <c r="CC3" s="268"/>
      <c r="CD3" s="268"/>
      <c r="CE3" s="268"/>
      <c r="CF3" s="268"/>
      <c r="CG3" s="268"/>
      <c r="CH3" s="268"/>
      <c r="CI3" s="268"/>
      <c r="CJ3" s="268"/>
      <c r="CK3" s="268"/>
      <c r="CL3" s="268"/>
      <c r="CM3" s="268"/>
      <c r="CN3" s="268"/>
      <c r="CO3" s="268"/>
      <c r="CP3" s="268"/>
      <c r="CQ3" s="268"/>
      <c r="CR3" s="268"/>
      <c r="CS3" s="268"/>
      <c r="CT3" s="268"/>
      <c r="CU3" s="268"/>
      <c r="CV3" s="268"/>
      <c r="CW3" s="268"/>
      <c r="CX3" s="268"/>
      <c r="CY3" s="268"/>
      <c r="CZ3" s="268"/>
      <c r="DA3" s="268"/>
      <c r="DB3" s="268"/>
      <c r="DC3" s="268"/>
      <c r="DD3" s="268"/>
      <c r="DE3" s="268"/>
      <c r="DF3" s="268"/>
      <c r="DG3" s="268"/>
      <c r="DH3" s="268"/>
      <c r="DI3" s="268"/>
      <c r="DJ3" s="268"/>
      <c r="DK3" s="268"/>
      <c r="DL3" s="268"/>
      <c r="DM3" s="268"/>
      <c r="DN3" s="268"/>
      <c r="DO3" s="268"/>
      <c r="DP3" s="268"/>
      <c r="DQ3" s="268"/>
      <c r="DR3" s="268"/>
      <c r="DS3" s="268"/>
      <c r="DT3" s="268"/>
      <c r="DU3" s="268"/>
      <c r="DV3" s="268"/>
      <c r="DW3" s="268"/>
      <c r="DX3" s="268"/>
      <c r="DY3" s="268"/>
      <c r="DZ3" s="268"/>
      <c r="EA3" s="268"/>
      <c r="EB3" s="268"/>
      <c r="EC3" s="268"/>
      <c r="ED3" s="268"/>
      <c r="EE3" s="268"/>
      <c r="EF3" s="268"/>
      <c r="EG3" s="268"/>
      <c r="EH3" s="268"/>
      <c r="EI3" s="268"/>
      <c r="EJ3" s="268"/>
      <c r="EK3" s="268"/>
      <c r="EL3" s="268"/>
      <c r="EM3" s="268"/>
      <c r="EN3" s="268"/>
      <c r="EO3" s="268"/>
      <c r="EP3" s="268"/>
      <c r="EQ3" s="268"/>
      <c r="ER3" s="268"/>
      <c r="ES3" s="268"/>
      <c r="ET3" s="268"/>
      <c r="EU3" s="268"/>
      <c r="EV3" s="268"/>
      <c r="EW3" s="268"/>
      <c r="EX3" s="268"/>
      <c r="EY3" s="268"/>
      <c r="EZ3" s="268"/>
      <c r="FA3" s="268"/>
      <c r="FB3" s="268"/>
      <c r="FC3" s="268"/>
      <c r="FD3" s="268"/>
      <c r="FE3" s="268"/>
      <c r="FF3" s="268"/>
      <c r="FG3" s="268"/>
      <c r="FH3" s="268"/>
      <c r="FI3" s="268"/>
      <c r="FJ3" s="268"/>
      <c r="FK3" s="268"/>
      <c r="FL3" s="268"/>
      <c r="FM3" s="268"/>
      <c r="FN3" s="268"/>
      <c r="FO3" s="268"/>
      <c r="FP3" s="268"/>
      <c r="FQ3" s="268"/>
      <c r="FR3" s="268"/>
      <c r="FS3" s="268"/>
      <c r="FT3" s="268"/>
      <c r="FU3" s="268"/>
      <c r="FV3" s="268"/>
      <c r="FW3" s="268"/>
      <c r="FX3" s="268"/>
      <c r="FY3" s="268"/>
      <c r="FZ3" s="268"/>
      <c r="GA3" s="268"/>
      <c r="GB3" s="268"/>
      <c r="GC3" s="268"/>
      <c r="GD3" s="268"/>
      <c r="GE3" s="268"/>
      <c r="GF3" s="268"/>
      <c r="GG3" s="268"/>
      <c r="GH3" s="268"/>
      <c r="GI3" s="268"/>
      <c r="GJ3" s="268"/>
      <c r="GK3" s="268"/>
      <c r="GL3" s="268"/>
      <c r="GM3" s="268"/>
      <c r="GN3" s="268"/>
      <c r="GO3" s="268"/>
      <c r="GP3" s="268"/>
      <c r="GQ3" s="268"/>
      <c r="GR3" s="268"/>
      <c r="GS3" s="268"/>
      <c r="GT3" s="268"/>
      <c r="GU3" s="268"/>
      <c r="GV3" s="268"/>
      <c r="GW3" s="268"/>
      <c r="GX3" s="268"/>
      <c r="GY3" s="268"/>
      <c r="GZ3" s="268"/>
      <c r="HA3" s="268"/>
      <c r="HB3" s="268"/>
      <c r="HC3" s="268"/>
      <c r="HD3" s="268"/>
      <c r="HE3" s="268"/>
      <c r="HF3" s="268"/>
      <c r="HG3" s="268"/>
      <c r="HH3" s="268"/>
      <c r="HI3" s="268"/>
      <c r="HJ3" s="268"/>
      <c r="HK3" s="268"/>
      <c r="HL3" s="268"/>
      <c r="HM3" s="268"/>
      <c r="HN3" s="268"/>
      <c r="HO3" s="268"/>
      <c r="HP3" s="268"/>
      <c r="HQ3" s="268"/>
      <c r="HR3" s="268"/>
      <c r="HS3" s="268"/>
      <c r="HT3" s="268"/>
      <c r="HU3" s="268"/>
      <c r="HV3" s="268"/>
      <c r="HW3" s="268"/>
      <c r="HX3" s="268"/>
      <c r="HY3" s="268"/>
      <c r="HZ3" s="268"/>
      <c r="IA3" s="268"/>
      <c r="IB3" s="268"/>
      <c r="IC3" s="268"/>
      <c r="ID3" s="268"/>
      <c r="IE3" s="268"/>
      <c r="IF3" s="268"/>
      <c r="IG3" s="268"/>
      <c r="IH3" s="268"/>
      <c r="II3" s="268"/>
      <c r="IJ3" s="268"/>
      <c r="IK3" s="268"/>
      <c r="IL3" s="268"/>
      <c r="IM3" s="268"/>
      <c r="IN3" s="268"/>
      <c r="IO3" s="268"/>
      <c r="IP3" s="268"/>
      <c r="IQ3" s="268"/>
      <c r="IR3" s="268"/>
      <c r="IS3" s="268"/>
      <c r="IT3" s="268"/>
      <c r="IU3" s="268"/>
    </row>
    <row r="4" spans="1:255" s="269" customFormat="1" x14ac:dyDescent="0.15">
      <c r="A4" s="280"/>
      <c r="B4" s="281"/>
      <c r="C4" s="282"/>
      <c r="D4" s="283"/>
      <c r="E4" s="281"/>
      <c r="F4" s="272"/>
      <c r="G4" s="284"/>
      <c r="H4" s="285"/>
      <c r="I4" s="281"/>
      <c r="J4" s="286"/>
      <c r="P4" s="278"/>
      <c r="R4" s="287"/>
      <c r="S4" s="287"/>
      <c r="V4" s="288"/>
      <c r="W4" s="237"/>
      <c r="X4" s="237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268"/>
      <c r="AK4" s="268"/>
      <c r="AL4" s="268"/>
      <c r="AM4" s="268"/>
      <c r="AN4" s="268"/>
      <c r="AO4" s="268"/>
      <c r="AP4" s="268"/>
      <c r="AQ4" s="268"/>
      <c r="AR4" s="268"/>
      <c r="AS4" s="268"/>
      <c r="AT4" s="268"/>
      <c r="AU4" s="268"/>
      <c r="AV4" s="268"/>
      <c r="AW4" s="268"/>
      <c r="AX4" s="268"/>
      <c r="AY4" s="268"/>
      <c r="AZ4" s="268"/>
      <c r="BA4" s="268"/>
      <c r="BB4" s="268"/>
      <c r="BC4" s="268"/>
      <c r="BD4" s="268"/>
      <c r="BE4" s="268"/>
      <c r="BF4" s="268"/>
      <c r="BG4" s="268"/>
      <c r="BH4" s="268"/>
      <c r="BI4" s="268"/>
      <c r="BJ4" s="268"/>
      <c r="BK4" s="268"/>
      <c r="BL4" s="268"/>
      <c r="BM4" s="268"/>
      <c r="BN4" s="268"/>
      <c r="BO4" s="268"/>
      <c r="BP4" s="268"/>
      <c r="BQ4" s="268"/>
      <c r="BR4" s="268"/>
      <c r="BS4" s="268"/>
      <c r="BT4" s="268"/>
      <c r="BU4" s="268"/>
      <c r="BV4" s="268"/>
      <c r="BW4" s="268"/>
      <c r="BX4" s="268"/>
      <c r="BY4" s="268"/>
      <c r="BZ4" s="268"/>
      <c r="CA4" s="268"/>
      <c r="CB4" s="268"/>
      <c r="CC4" s="268"/>
      <c r="CD4" s="268"/>
      <c r="CE4" s="268"/>
      <c r="CF4" s="268"/>
      <c r="CG4" s="268"/>
      <c r="CH4" s="268"/>
      <c r="CI4" s="268"/>
      <c r="CJ4" s="268"/>
      <c r="CK4" s="268"/>
      <c r="CL4" s="268"/>
      <c r="CM4" s="268"/>
      <c r="CN4" s="268"/>
      <c r="CO4" s="268"/>
      <c r="CP4" s="268"/>
      <c r="CQ4" s="268"/>
      <c r="CR4" s="268"/>
      <c r="CS4" s="268"/>
      <c r="CT4" s="268"/>
      <c r="CU4" s="268"/>
      <c r="CV4" s="268"/>
      <c r="CW4" s="268"/>
      <c r="CX4" s="268"/>
      <c r="CY4" s="268"/>
      <c r="CZ4" s="268"/>
      <c r="DA4" s="268"/>
      <c r="DB4" s="268"/>
      <c r="DC4" s="268"/>
      <c r="DD4" s="268"/>
      <c r="DE4" s="268"/>
      <c r="DF4" s="268"/>
      <c r="DG4" s="268"/>
      <c r="DH4" s="268"/>
      <c r="DI4" s="268"/>
      <c r="DJ4" s="268"/>
      <c r="DK4" s="268"/>
      <c r="DL4" s="268"/>
      <c r="DM4" s="268"/>
      <c r="DN4" s="268"/>
      <c r="DO4" s="268"/>
      <c r="DP4" s="268"/>
      <c r="DQ4" s="268"/>
      <c r="DR4" s="268"/>
      <c r="DS4" s="268"/>
      <c r="DT4" s="268"/>
      <c r="DU4" s="268"/>
      <c r="DV4" s="268"/>
      <c r="DW4" s="268"/>
      <c r="DX4" s="268"/>
      <c r="DY4" s="268"/>
      <c r="DZ4" s="268"/>
      <c r="EA4" s="268"/>
      <c r="EB4" s="268"/>
      <c r="EC4" s="268"/>
      <c r="ED4" s="268"/>
      <c r="EE4" s="268"/>
      <c r="EF4" s="268"/>
      <c r="EG4" s="268"/>
      <c r="EH4" s="268"/>
      <c r="EI4" s="268"/>
      <c r="EJ4" s="268"/>
      <c r="EK4" s="268"/>
      <c r="EL4" s="268"/>
      <c r="EM4" s="268"/>
      <c r="EN4" s="268"/>
      <c r="EO4" s="268"/>
      <c r="EP4" s="268"/>
      <c r="EQ4" s="268"/>
      <c r="ER4" s="268"/>
      <c r="ES4" s="268"/>
      <c r="ET4" s="268"/>
      <c r="EU4" s="268"/>
      <c r="EV4" s="268"/>
      <c r="EW4" s="268"/>
      <c r="EX4" s="268"/>
      <c r="EY4" s="268"/>
      <c r="EZ4" s="268"/>
      <c r="FA4" s="268"/>
      <c r="FB4" s="268"/>
      <c r="FC4" s="268"/>
      <c r="FD4" s="268"/>
      <c r="FE4" s="268"/>
      <c r="FF4" s="268"/>
      <c r="FG4" s="268"/>
      <c r="FH4" s="268"/>
      <c r="FI4" s="268"/>
      <c r="FJ4" s="268"/>
      <c r="FK4" s="268"/>
      <c r="FL4" s="268"/>
      <c r="FM4" s="268"/>
      <c r="FN4" s="268"/>
      <c r="FO4" s="268"/>
      <c r="FP4" s="268"/>
      <c r="FQ4" s="268"/>
      <c r="FR4" s="268"/>
      <c r="FS4" s="268"/>
      <c r="FT4" s="268"/>
      <c r="FU4" s="268"/>
      <c r="FV4" s="268"/>
      <c r="FW4" s="268"/>
      <c r="FX4" s="268"/>
      <c r="FY4" s="268"/>
      <c r="FZ4" s="268"/>
      <c r="GA4" s="268"/>
      <c r="GB4" s="268"/>
      <c r="GC4" s="268"/>
      <c r="GD4" s="268"/>
      <c r="GE4" s="268"/>
      <c r="GF4" s="268"/>
      <c r="GG4" s="268"/>
      <c r="GH4" s="268"/>
      <c r="GI4" s="268"/>
      <c r="GJ4" s="268"/>
      <c r="GK4" s="268"/>
      <c r="GL4" s="268"/>
      <c r="GM4" s="268"/>
      <c r="GN4" s="268"/>
      <c r="GO4" s="268"/>
      <c r="GP4" s="268"/>
      <c r="GQ4" s="268"/>
      <c r="GR4" s="268"/>
      <c r="GS4" s="268"/>
      <c r="GT4" s="268"/>
      <c r="GU4" s="268"/>
      <c r="GV4" s="268"/>
      <c r="GW4" s="268"/>
      <c r="GX4" s="268"/>
      <c r="GY4" s="268"/>
      <c r="GZ4" s="268"/>
      <c r="HA4" s="268"/>
      <c r="HB4" s="268"/>
      <c r="HC4" s="268"/>
      <c r="HD4" s="268"/>
      <c r="HE4" s="268"/>
      <c r="HF4" s="268"/>
      <c r="HG4" s="268"/>
      <c r="HH4" s="268"/>
      <c r="HI4" s="268"/>
      <c r="HJ4" s="268"/>
      <c r="HK4" s="268"/>
      <c r="HL4" s="268"/>
      <c r="HM4" s="268"/>
      <c r="HN4" s="268"/>
      <c r="HO4" s="268"/>
      <c r="HP4" s="268"/>
      <c r="HQ4" s="268"/>
      <c r="HR4" s="268"/>
      <c r="HS4" s="268"/>
      <c r="HT4" s="268"/>
      <c r="HU4" s="268"/>
      <c r="HV4" s="268"/>
      <c r="HW4" s="268"/>
      <c r="HX4" s="268"/>
      <c r="HY4" s="268"/>
      <c r="HZ4" s="268"/>
      <c r="IA4" s="268"/>
      <c r="IB4" s="268"/>
      <c r="IC4" s="268"/>
      <c r="ID4" s="268"/>
      <c r="IE4" s="268"/>
      <c r="IF4" s="268"/>
      <c r="IG4" s="268"/>
      <c r="IH4" s="268"/>
      <c r="II4" s="268"/>
      <c r="IJ4" s="268"/>
      <c r="IK4" s="268"/>
      <c r="IL4" s="268"/>
      <c r="IM4" s="268"/>
      <c r="IN4" s="268"/>
      <c r="IO4" s="268"/>
      <c r="IP4" s="268"/>
      <c r="IQ4" s="268"/>
      <c r="IR4" s="268"/>
      <c r="IS4" s="268"/>
      <c r="IT4" s="268"/>
      <c r="IU4" s="268"/>
    </row>
    <row r="5" spans="1:255" s="269" customFormat="1" ht="14" x14ac:dyDescent="0.15">
      <c r="A5" s="548" t="s">
        <v>0</v>
      </c>
      <c r="B5" s="548"/>
      <c r="C5" s="548"/>
      <c r="D5" s="548"/>
      <c r="E5" s="548"/>
      <c r="F5" s="548"/>
      <c r="G5" s="548"/>
      <c r="H5" s="548"/>
      <c r="I5" s="548"/>
      <c r="J5" s="549"/>
      <c r="K5" s="548"/>
      <c r="L5" s="548"/>
      <c r="M5" s="548"/>
      <c r="N5" s="548"/>
      <c r="O5" s="548"/>
      <c r="P5" s="548"/>
      <c r="Q5" s="548"/>
      <c r="R5" s="548"/>
      <c r="S5" s="548"/>
      <c r="T5" s="548"/>
      <c r="U5" s="548"/>
      <c r="V5" s="548"/>
      <c r="W5" s="548"/>
      <c r="X5" s="246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68"/>
      <c r="AP5" s="268"/>
      <c r="AQ5" s="268"/>
      <c r="AR5" s="268"/>
      <c r="AS5" s="268"/>
      <c r="AT5" s="268"/>
      <c r="AU5" s="268"/>
      <c r="AV5" s="268"/>
      <c r="AW5" s="268"/>
      <c r="AX5" s="268"/>
      <c r="AY5" s="268"/>
      <c r="AZ5" s="268"/>
      <c r="BA5" s="268"/>
      <c r="BB5" s="268"/>
      <c r="BC5" s="268"/>
      <c r="BD5" s="268"/>
      <c r="BE5" s="268"/>
      <c r="BF5" s="268"/>
      <c r="BG5" s="268"/>
      <c r="BH5" s="268"/>
      <c r="BI5" s="268"/>
      <c r="BJ5" s="268"/>
      <c r="BK5" s="268"/>
      <c r="BL5" s="268"/>
      <c r="BM5" s="268"/>
      <c r="BN5" s="268"/>
      <c r="BO5" s="268"/>
      <c r="BP5" s="268"/>
      <c r="BQ5" s="268"/>
      <c r="BR5" s="268"/>
      <c r="BS5" s="268"/>
      <c r="BT5" s="268"/>
      <c r="BU5" s="268"/>
      <c r="BV5" s="268"/>
      <c r="BW5" s="268"/>
      <c r="BX5" s="268"/>
      <c r="BY5" s="268"/>
      <c r="BZ5" s="268"/>
      <c r="CA5" s="268"/>
      <c r="CB5" s="268"/>
      <c r="CC5" s="268"/>
      <c r="CD5" s="268"/>
      <c r="CE5" s="268"/>
      <c r="CF5" s="268"/>
      <c r="CG5" s="268"/>
      <c r="CH5" s="268"/>
      <c r="CI5" s="268"/>
      <c r="CJ5" s="268"/>
      <c r="CK5" s="268"/>
      <c r="CL5" s="268"/>
      <c r="CM5" s="268"/>
      <c r="CN5" s="268"/>
      <c r="CO5" s="268"/>
      <c r="CP5" s="268"/>
      <c r="CQ5" s="268"/>
      <c r="CR5" s="268"/>
      <c r="CS5" s="268"/>
      <c r="CT5" s="268"/>
      <c r="CU5" s="268"/>
      <c r="CV5" s="268"/>
      <c r="CW5" s="268"/>
      <c r="CX5" s="268"/>
      <c r="CY5" s="268"/>
      <c r="CZ5" s="268"/>
      <c r="DA5" s="268"/>
      <c r="DB5" s="268"/>
      <c r="DC5" s="268"/>
      <c r="DD5" s="268"/>
      <c r="DE5" s="268"/>
      <c r="DF5" s="268"/>
      <c r="DG5" s="268"/>
      <c r="DH5" s="268"/>
      <c r="DI5" s="268"/>
      <c r="DJ5" s="268"/>
      <c r="DK5" s="268"/>
      <c r="DL5" s="268"/>
      <c r="DM5" s="268"/>
      <c r="DN5" s="268"/>
      <c r="DO5" s="268"/>
      <c r="DP5" s="268"/>
      <c r="DQ5" s="268"/>
      <c r="DR5" s="268"/>
      <c r="DS5" s="268"/>
      <c r="DT5" s="268"/>
      <c r="DU5" s="268"/>
      <c r="DV5" s="268"/>
      <c r="DW5" s="268"/>
      <c r="DX5" s="268"/>
      <c r="DY5" s="268"/>
      <c r="DZ5" s="268"/>
      <c r="EA5" s="268"/>
      <c r="EB5" s="268"/>
      <c r="EC5" s="268"/>
      <c r="ED5" s="268"/>
      <c r="EE5" s="268"/>
      <c r="EF5" s="268"/>
      <c r="EG5" s="268"/>
      <c r="EH5" s="268"/>
      <c r="EI5" s="268"/>
      <c r="EJ5" s="268"/>
      <c r="EK5" s="268"/>
      <c r="EL5" s="268"/>
      <c r="EM5" s="268"/>
      <c r="EN5" s="268"/>
      <c r="EO5" s="268"/>
      <c r="EP5" s="268"/>
      <c r="EQ5" s="268"/>
      <c r="ER5" s="268"/>
      <c r="ES5" s="268"/>
      <c r="ET5" s="268"/>
      <c r="EU5" s="268"/>
      <c r="EV5" s="268"/>
      <c r="EW5" s="268"/>
      <c r="EX5" s="268"/>
      <c r="EY5" s="268"/>
      <c r="EZ5" s="268"/>
      <c r="FA5" s="268"/>
      <c r="FB5" s="268"/>
      <c r="FC5" s="268"/>
      <c r="FD5" s="268"/>
      <c r="FE5" s="268"/>
      <c r="FF5" s="268"/>
      <c r="FG5" s="268"/>
      <c r="FH5" s="268"/>
      <c r="FI5" s="268"/>
      <c r="FJ5" s="268"/>
      <c r="FK5" s="268"/>
      <c r="FL5" s="268"/>
      <c r="FM5" s="268"/>
      <c r="FN5" s="268"/>
      <c r="FO5" s="268"/>
      <c r="FP5" s="268"/>
      <c r="FQ5" s="268"/>
      <c r="FR5" s="268"/>
      <c r="FS5" s="268"/>
      <c r="FT5" s="268"/>
      <c r="FU5" s="268"/>
      <c r="FV5" s="268"/>
      <c r="FW5" s="268"/>
      <c r="FX5" s="268"/>
      <c r="FY5" s="268"/>
      <c r="FZ5" s="268"/>
      <c r="GA5" s="268"/>
      <c r="GB5" s="268"/>
      <c r="GC5" s="268"/>
      <c r="GD5" s="268"/>
      <c r="GE5" s="268"/>
      <c r="GF5" s="268"/>
      <c r="GG5" s="268"/>
      <c r="GH5" s="268"/>
      <c r="GI5" s="268"/>
      <c r="GJ5" s="268"/>
      <c r="GK5" s="268"/>
      <c r="GL5" s="268"/>
      <c r="GM5" s="268"/>
      <c r="GN5" s="268"/>
      <c r="GO5" s="268"/>
      <c r="GP5" s="268"/>
      <c r="GQ5" s="268"/>
      <c r="GR5" s="268"/>
      <c r="GS5" s="268"/>
      <c r="GT5" s="268"/>
      <c r="GU5" s="268"/>
      <c r="GV5" s="268"/>
      <c r="GW5" s="268"/>
      <c r="GX5" s="268"/>
      <c r="GY5" s="268"/>
      <c r="GZ5" s="268"/>
      <c r="HA5" s="268"/>
      <c r="HB5" s="268"/>
      <c r="HC5" s="268"/>
      <c r="HD5" s="268"/>
      <c r="HE5" s="268"/>
      <c r="HF5" s="268"/>
      <c r="HG5" s="268"/>
      <c r="HH5" s="268"/>
      <c r="HI5" s="268"/>
      <c r="HJ5" s="268"/>
      <c r="HK5" s="268"/>
      <c r="HL5" s="268"/>
      <c r="HM5" s="268"/>
      <c r="HN5" s="268"/>
      <c r="HO5" s="268"/>
      <c r="HP5" s="268"/>
      <c r="HQ5" s="268"/>
      <c r="HR5" s="268"/>
      <c r="HS5" s="268"/>
      <c r="HT5" s="268"/>
      <c r="HU5" s="268"/>
      <c r="HV5" s="268"/>
      <c r="HW5" s="268"/>
      <c r="HX5" s="268"/>
      <c r="HY5" s="268"/>
      <c r="HZ5" s="268"/>
      <c r="IA5" s="268"/>
      <c r="IB5" s="268"/>
      <c r="IC5" s="268"/>
      <c r="ID5" s="268"/>
      <c r="IE5" s="268"/>
      <c r="IF5" s="268"/>
      <c r="IG5" s="268"/>
      <c r="IH5" s="268"/>
      <c r="II5" s="268"/>
      <c r="IJ5" s="268"/>
      <c r="IK5" s="268"/>
      <c r="IL5" s="268"/>
      <c r="IM5" s="268"/>
      <c r="IN5" s="268"/>
      <c r="IO5" s="268"/>
      <c r="IP5" s="268"/>
      <c r="IQ5" s="268"/>
      <c r="IR5" s="268"/>
      <c r="IS5" s="268"/>
      <c r="IT5" s="268"/>
      <c r="IU5" s="268"/>
    </row>
    <row r="6" spans="1:255" s="269" customFormat="1" ht="24.75" customHeight="1" x14ac:dyDescent="0.15">
      <c r="A6" s="289"/>
      <c r="B6" s="290"/>
      <c r="C6" s="291"/>
      <c r="D6" s="283"/>
      <c r="E6" s="290"/>
      <c r="F6" s="290"/>
      <c r="G6" s="292"/>
      <c r="H6" s="293"/>
      <c r="I6" s="291"/>
      <c r="J6" s="294"/>
      <c r="L6" s="295"/>
      <c r="M6" s="296"/>
      <c r="N6" s="297"/>
      <c r="P6" s="298"/>
      <c r="R6" s="295"/>
      <c r="T6" s="299"/>
      <c r="V6" s="299"/>
      <c r="W6" s="238"/>
      <c r="X6" s="238"/>
      <c r="Y6" s="268"/>
      <c r="Z6" s="268"/>
      <c r="AA6" s="268"/>
      <c r="AB6" s="268"/>
      <c r="AC6" s="268"/>
      <c r="AD6" s="268"/>
      <c r="AE6" s="268"/>
      <c r="AF6" s="268"/>
      <c r="AG6" s="268"/>
      <c r="AH6" s="268"/>
      <c r="AI6" s="268"/>
      <c r="AJ6" s="268"/>
      <c r="AK6" s="268"/>
      <c r="AL6" s="268"/>
      <c r="AM6" s="268"/>
      <c r="AN6" s="268"/>
      <c r="AO6" s="268"/>
      <c r="AP6" s="268"/>
      <c r="AQ6" s="268"/>
      <c r="AR6" s="268"/>
      <c r="AS6" s="268"/>
      <c r="AT6" s="268"/>
      <c r="AU6" s="268"/>
      <c r="AV6" s="268"/>
      <c r="AW6" s="268"/>
      <c r="AX6" s="268"/>
      <c r="AY6" s="268"/>
      <c r="AZ6" s="268"/>
      <c r="BA6" s="268"/>
      <c r="BB6" s="268"/>
      <c r="BC6" s="268"/>
      <c r="BD6" s="268"/>
      <c r="BE6" s="268"/>
      <c r="BF6" s="268"/>
      <c r="BG6" s="268"/>
      <c r="BH6" s="268"/>
      <c r="BI6" s="268"/>
      <c r="BJ6" s="268"/>
      <c r="BK6" s="268"/>
      <c r="BL6" s="268"/>
      <c r="BM6" s="268"/>
      <c r="BN6" s="268"/>
      <c r="BO6" s="268"/>
      <c r="BP6" s="268"/>
      <c r="BQ6" s="268"/>
      <c r="BR6" s="268"/>
      <c r="BS6" s="268"/>
      <c r="BT6" s="268"/>
      <c r="BU6" s="268"/>
      <c r="BV6" s="268"/>
      <c r="BW6" s="268"/>
      <c r="BX6" s="268"/>
      <c r="BY6" s="268"/>
      <c r="BZ6" s="268"/>
      <c r="CA6" s="268"/>
      <c r="CB6" s="268"/>
      <c r="CC6" s="268"/>
      <c r="CD6" s="268"/>
      <c r="CE6" s="268"/>
      <c r="CF6" s="268"/>
      <c r="CG6" s="268"/>
      <c r="CH6" s="268"/>
      <c r="CI6" s="268"/>
      <c r="CJ6" s="268"/>
      <c r="CK6" s="268"/>
      <c r="CL6" s="268"/>
      <c r="CM6" s="268"/>
      <c r="CN6" s="268"/>
      <c r="CO6" s="268"/>
      <c r="CP6" s="268"/>
      <c r="CQ6" s="268"/>
      <c r="CR6" s="268"/>
      <c r="CS6" s="268"/>
      <c r="CT6" s="268"/>
      <c r="CU6" s="268"/>
      <c r="CV6" s="268"/>
      <c r="CW6" s="268"/>
      <c r="CX6" s="268"/>
      <c r="CY6" s="268"/>
      <c r="CZ6" s="268"/>
      <c r="DA6" s="268"/>
      <c r="DB6" s="268"/>
      <c r="DC6" s="268"/>
      <c r="DD6" s="268"/>
      <c r="DE6" s="268"/>
      <c r="DF6" s="268"/>
      <c r="DG6" s="268"/>
      <c r="DH6" s="268"/>
      <c r="DI6" s="268"/>
      <c r="DJ6" s="268"/>
      <c r="DK6" s="268"/>
      <c r="DL6" s="268"/>
      <c r="DM6" s="268"/>
      <c r="DN6" s="268"/>
      <c r="DO6" s="268"/>
      <c r="DP6" s="268"/>
      <c r="DQ6" s="268"/>
      <c r="DR6" s="268"/>
      <c r="DS6" s="268"/>
      <c r="DT6" s="268"/>
      <c r="DU6" s="268"/>
      <c r="DV6" s="268"/>
      <c r="DW6" s="268"/>
      <c r="DX6" s="268"/>
      <c r="DY6" s="268"/>
      <c r="DZ6" s="268"/>
      <c r="EA6" s="268"/>
      <c r="EB6" s="268"/>
      <c r="EC6" s="268"/>
      <c r="ED6" s="268"/>
      <c r="EE6" s="268"/>
      <c r="EF6" s="268"/>
      <c r="EG6" s="268"/>
      <c r="EH6" s="268"/>
      <c r="EI6" s="268"/>
      <c r="EJ6" s="268"/>
      <c r="EK6" s="268"/>
      <c r="EL6" s="268"/>
      <c r="EM6" s="268"/>
      <c r="EN6" s="268"/>
      <c r="EO6" s="268"/>
      <c r="EP6" s="268"/>
      <c r="EQ6" s="268"/>
      <c r="ER6" s="268"/>
      <c r="ES6" s="268"/>
      <c r="ET6" s="268"/>
      <c r="EU6" s="268"/>
      <c r="EV6" s="268"/>
      <c r="EW6" s="268"/>
      <c r="EX6" s="268"/>
      <c r="EY6" s="268"/>
      <c r="EZ6" s="268"/>
      <c r="FA6" s="268"/>
      <c r="FB6" s="268"/>
      <c r="FC6" s="268"/>
      <c r="FD6" s="268"/>
      <c r="FE6" s="268"/>
      <c r="FF6" s="268"/>
      <c r="FG6" s="268"/>
      <c r="FH6" s="268"/>
      <c r="FI6" s="268"/>
      <c r="FJ6" s="268"/>
      <c r="FK6" s="268"/>
      <c r="FL6" s="268"/>
      <c r="FM6" s="268"/>
      <c r="FN6" s="268"/>
      <c r="FO6" s="268"/>
      <c r="FP6" s="268"/>
      <c r="FQ6" s="268"/>
      <c r="FR6" s="268"/>
      <c r="FS6" s="268"/>
      <c r="FT6" s="268"/>
      <c r="FU6" s="268"/>
      <c r="FV6" s="268"/>
      <c r="FW6" s="268"/>
      <c r="FX6" s="268"/>
      <c r="FY6" s="268"/>
      <c r="FZ6" s="268"/>
      <c r="GA6" s="268"/>
      <c r="GB6" s="268"/>
      <c r="GC6" s="268"/>
      <c r="GD6" s="268"/>
      <c r="GE6" s="268"/>
      <c r="GF6" s="268"/>
      <c r="GG6" s="268"/>
      <c r="GH6" s="268"/>
      <c r="GI6" s="268"/>
      <c r="GJ6" s="268"/>
      <c r="GK6" s="268"/>
      <c r="GL6" s="268"/>
      <c r="GM6" s="268"/>
      <c r="GN6" s="268"/>
      <c r="GO6" s="268"/>
      <c r="GP6" s="268"/>
      <c r="GQ6" s="268"/>
      <c r="GR6" s="268"/>
      <c r="GS6" s="268"/>
      <c r="GT6" s="268"/>
      <c r="GU6" s="268"/>
      <c r="GV6" s="268"/>
      <c r="GW6" s="268"/>
      <c r="GX6" s="268"/>
      <c r="GY6" s="268"/>
      <c r="GZ6" s="268"/>
      <c r="HA6" s="268"/>
      <c r="HB6" s="268"/>
      <c r="HC6" s="268"/>
      <c r="HD6" s="268"/>
      <c r="HE6" s="268"/>
      <c r="HF6" s="268"/>
      <c r="HG6" s="268"/>
      <c r="HH6" s="268"/>
      <c r="HI6" s="268"/>
      <c r="HJ6" s="268"/>
      <c r="HK6" s="268"/>
      <c r="HL6" s="268"/>
      <c r="HM6" s="268"/>
      <c r="HN6" s="268"/>
      <c r="HO6" s="268"/>
      <c r="HP6" s="268"/>
      <c r="HQ6" s="268"/>
      <c r="HR6" s="268"/>
      <c r="HS6" s="268"/>
      <c r="HT6" s="268"/>
      <c r="HU6" s="268"/>
      <c r="HV6" s="268"/>
      <c r="HW6" s="268"/>
      <c r="HX6" s="268"/>
      <c r="HY6" s="268"/>
      <c r="HZ6" s="268"/>
      <c r="IA6" s="268"/>
      <c r="IB6" s="268"/>
      <c r="IC6" s="268"/>
      <c r="ID6" s="268"/>
      <c r="IE6" s="268"/>
      <c r="IF6" s="268"/>
      <c r="IG6" s="268"/>
      <c r="IH6" s="268"/>
      <c r="II6" s="268"/>
      <c r="IJ6" s="268"/>
      <c r="IK6" s="268"/>
      <c r="IL6" s="268"/>
      <c r="IM6" s="268"/>
      <c r="IN6" s="268"/>
      <c r="IO6" s="268"/>
      <c r="IP6" s="268"/>
      <c r="IQ6" s="268"/>
      <c r="IR6" s="268"/>
      <c r="IS6" s="268"/>
      <c r="IT6" s="268"/>
      <c r="IU6" s="268"/>
    </row>
    <row r="7" spans="1:255" s="269" customFormat="1" ht="54" customHeight="1" x14ac:dyDescent="0.15">
      <c r="A7" s="289"/>
      <c r="B7" s="290"/>
      <c r="C7" s="291"/>
      <c r="D7" s="283"/>
      <c r="E7" s="290"/>
      <c r="F7" s="290"/>
      <c r="G7" s="292"/>
      <c r="H7" s="293"/>
      <c r="I7" s="291"/>
      <c r="J7" s="294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38"/>
      <c r="X7" s="238"/>
      <c r="Y7" s="268"/>
      <c r="Z7" s="268"/>
      <c r="AA7" s="268"/>
      <c r="AB7" s="268"/>
      <c r="AC7" s="268"/>
      <c r="AD7" s="268"/>
      <c r="AE7" s="268"/>
      <c r="AF7" s="268"/>
      <c r="AG7" s="268"/>
      <c r="AH7" s="268"/>
      <c r="AI7" s="268"/>
      <c r="AJ7" s="268"/>
      <c r="AK7" s="268"/>
      <c r="AL7" s="268"/>
      <c r="AM7" s="268"/>
      <c r="AN7" s="268"/>
      <c r="AO7" s="268"/>
      <c r="AP7" s="268"/>
      <c r="AQ7" s="268"/>
      <c r="AR7" s="268"/>
      <c r="AS7" s="268"/>
      <c r="AT7" s="268"/>
      <c r="AU7" s="268"/>
      <c r="AV7" s="268"/>
      <c r="AW7" s="268"/>
      <c r="AX7" s="268"/>
      <c r="AY7" s="268"/>
      <c r="AZ7" s="268"/>
      <c r="BA7" s="268"/>
      <c r="BB7" s="268"/>
      <c r="BC7" s="268"/>
      <c r="BD7" s="268"/>
      <c r="BE7" s="268"/>
      <c r="BF7" s="268"/>
      <c r="BG7" s="268"/>
      <c r="BH7" s="268"/>
      <c r="BI7" s="268"/>
      <c r="BJ7" s="268"/>
      <c r="BK7" s="268"/>
      <c r="BL7" s="268"/>
      <c r="BM7" s="268"/>
      <c r="BN7" s="268"/>
      <c r="BO7" s="268"/>
      <c r="BP7" s="268"/>
      <c r="BQ7" s="268"/>
      <c r="BR7" s="268"/>
      <c r="BS7" s="268"/>
      <c r="BT7" s="268"/>
      <c r="BU7" s="268"/>
      <c r="BV7" s="268"/>
      <c r="BW7" s="268"/>
      <c r="BX7" s="268"/>
      <c r="BY7" s="268"/>
      <c r="BZ7" s="268"/>
      <c r="CA7" s="268"/>
      <c r="CB7" s="268"/>
      <c r="CC7" s="268"/>
      <c r="CD7" s="268"/>
      <c r="CE7" s="268"/>
      <c r="CF7" s="268"/>
      <c r="CG7" s="268"/>
      <c r="CH7" s="268"/>
      <c r="CI7" s="268"/>
      <c r="CJ7" s="268"/>
      <c r="CK7" s="268"/>
      <c r="CL7" s="268"/>
      <c r="CM7" s="268"/>
      <c r="CN7" s="268"/>
      <c r="CO7" s="268"/>
      <c r="CP7" s="268"/>
      <c r="CQ7" s="268"/>
      <c r="CR7" s="268"/>
      <c r="CS7" s="268"/>
      <c r="CT7" s="268"/>
      <c r="CU7" s="268"/>
      <c r="CV7" s="268"/>
      <c r="CW7" s="268"/>
      <c r="CX7" s="268"/>
      <c r="CY7" s="268"/>
      <c r="CZ7" s="268"/>
      <c r="DA7" s="268"/>
      <c r="DB7" s="268"/>
      <c r="DC7" s="268"/>
      <c r="DD7" s="268"/>
      <c r="DE7" s="268"/>
      <c r="DF7" s="268"/>
      <c r="DG7" s="268"/>
      <c r="DH7" s="268"/>
      <c r="DI7" s="268"/>
      <c r="DJ7" s="268"/>
      <c r="DK7" s="268"/>
      <c r="DL7" s="268"/>
      <c r="DM7" s="268"/>
      <c r="DN7" s="268"/>
      <c r="DO7" s="268"/>
      <c r="DP7" s="268"/>
      <c r="DQ7" s="268"/>
      <c r="DR7" s="268"/>
      <c r="DS7" s="268"/>
      <c r="DT7" s="268"/>
      <c r="DU7" s="268"/>
      <c r="DV7" s="268"/>
      <c r="DW7" s="268"/>
      <c r="DX7" s="268"/>
      <c r="DY7" s="268"/>
      <c r="DZ7" s="268"/>
      <c r="EA7" s="268"/>
      <c r="EB7" s="268"/>
      <c r="EC7" s="268"/>
      <c r="ED7" s="268"/>
      <c r="EE7" s="268"/>
      <c r="EF7" s="268"/>
      <c r="EG7" s="268"/>
      <c r="EH7" s="268"/>
      <c r="EI7" s="268"/>
      <c r="EJ7" s="268"/>
      <c r="EK7" s="268"/>
      <c r="EL7" s="268"/>
      <c r="EM7" s="268"/>
      <c r="EN7" s="268"/>
      <c r="EO7" s="268"/>
      <c r="EP7" s="268"/>
      <c r="EQ7" s="268"/>
      <c r="ER7" s="268"/>
      <c r="ES7" s="268"/>
      <c r="ET7" s="268"/>
      <c r="EU7" s="268"/>
      <c r="EV7" s="268"/>
      <c r="EW7" s="268"/>
      <c r="EX7" s="268"/>
      <c r="EY7" s="268"/>
      <c r="EZ7" s="268"/>
      <c r="FA7" s="268"/>
      <c r="FB7" s="268"/>
      <c r="FC7" s="268"/>
      <c r="FD7" s="268"/>
      <c r="FE7" s="268"/>
      <c r="FF7" s="268"/>
      <c r="FG7" s="268"/>
      <c r="FH7" s="268"/>
      <c r="FI7" s="268"/>
      <c r="FJ7" s="268"/>
      <c r="FK7" s="268"/>
      <c r="FL7" s="268"/>
      <c r="FM7" s="268"/>
      <c r="FN7" s="268"/>
      <c r="FO7" s="268"/>
      <c r="FP7" s="268"/>
      <c r="FQ7" s="268"/>
      <c r="FR7" s="268"/>
      <c r="FS7" s="268"/>
      <c r="FT7" s="268"/>
      <c r="FU7" s="268"/>
      <c r="FV7" s="268"/>
      <c r="FW7" s="268"/>
      <c r="FX7" s="268"/>
      <c r="FY7" s="268"/>
      <c r="FZ7" s="268"/>
      <c r="GA7" s="268"/>
      <c r="GB7" s="268"/>
      <c r="GC7" s="268"/>
      <c r="GD7" s="268"/>
      <c r="GE7" s="268"/>
      <c r="GF7" s="268"/>
      <c r="GG7" s="268"/>
      <c r="GH7" s="268"/>
      <c r="GI7" s="268"/>
      <c r="GJ7" s="268"/>
      <c r="GK7" s="268"/>
      <c r="GL7" s="268"/>
      <c r="GM7" s="268"/>
      <c r="GN7" s="268"/>
      <c r="GO7" s="268"/>
      <c r="GP7" s="268"/>
      <c r="GQ7" s="268"/>
      <c r="GR7" s="268"/>
      <c r="GS7" s="268"/>
      <c r="GT7" s="268"/>
      <c r="GU7" s="268"/>
      <c r="GV7" s="268"/>
      <c r="GW7" s="268"/>
      <c r="GX7" s="268"/>
      <c r="GY7" s="268"/>
      <c r="GZ7" s="268"/>
      <c r="HA7" s="268"/>
      <c r="HB7" s="268"/>
      <c r="HC7" s="268"/>
      <c r="HD7" s="268"/>
      <c r="HE7" s="268"/>
      <c r="HF7" s="268"/>
      <c r="HG7" s="268"/>
      <c r="HH7" s="268"/>
      <c r="HI7" s="268"/>
      <c r="HJ7" s="268"/>
      <c r="HK7" s="268"/>
      <c r="HL7" s="268"/>
      <c r="HM7" s="268"/>
      <c r="HN7" s="268"/>
      <c r="HO7" s="268"/>
      <c r="HP7" s="268"/>
      <c r="HQ7" s="268"/>
      <c r="HR7" s="268"/>
      <c r="HS7" s="268"/>
      <c r="HT7" s="268"/>
      <c r="HU7" s="268"/>
      <c r="HV7" s="268"/>
      <c r="HW7" s="268"/>
      <c r="HX7" s="268"/>
      <c r="HY7" s="268"/>
      <c r="HZ7" s="268"/>
      <c r="IA7" s="268"/>
      <c r="IB7" s="268"/>
      <c r="IC7" s="268"/>
      <c r="ID7" s="268"/>
      <c r="IE7" s="268"/>
      <c r="IF7" s="268"/>
      <c r="IG7" s="268"/>
      <c r="IH7" s="268"/>
      <c r="II7" s="268"/>
      <c r="IJ7" s="268"/>
      <c r="IK7" s="268"/>
      <c r="IL7" s="268"/>
      <c r="IM7" s="268"/>
      <c r="IN7" s="268"/>
      <c r="IO7" s="268"/>
      <c r="IP7" s="268"/>
      <c r="IQ7" s="268"/>
      <c r="IR7" s="268"/>
      <c r="IS7" s="268"/>
      <c r="IT7" s="268"/>
      <c r="IU7" s="268"/>
    </row>
    <row r="8" spans="1:255" s="269" customFormat="1" ht="12.75" customHeight="1" x14ac:dyDescent="0.15">
      <c r="A8" s="300"/>
      <c r="B8" s="244" t="s">
        <v>1</v>
      </c>
      <c r="C8" s="301"/>
      <c r="D8" s="302">
        <v>4301</v>
      </c>
      <c r="E8" s="303"/>
      <c r="F8" s="303"/>
      <c r="G8" s="304"/>
      <c r="H8" s="305"/>
      <c r="I8" s="306"/>
      <c r="J8" s="429"/>
      <c r="K8" s="287"/>
      <c r="L8" s="287"/>
      <c r="M8" s="430"/>
      <c r="N8" s="430"/>
      <c r="O8" s="430"/>
      <c r="P8" s="307"/>
      <c r="Q8" s="430"/>
      <c r="R8" s="287"/>
      <c r="S8" s="287"/>
      <c r="T8" s="287"/>
      <c r="U8" s="287"/>
      <c r="V8" s="287"/>
      <c r="W8" s="238"/>
      <c r="X8" s="23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268"/>
      <c r="AN8" s="268"/>
      <c r="AO8" s="268"/>
      <c r="AP8" s="268"/>
      <c r="AQ8" s="268"/>
      <c r="AR8" s="268"/>
      <c r="AS8" s="268"/>
      <c r="AT8" s="268"/>
      <c r="AU8" s="268"/>
      <c r="AV8" s="268"/>
      <c r="AW8" s="268"/>
      <c r="AX8" s="268"/>
      <c r="AY8" s="268"/>
      <c r="AZ8" s="268"/>
      <c r="BA8" s="268"/>
      <c r="BB8" s="268"/>
      <c r="BC8" s="268"/>
      <c r="BD8" s="268"/>
      <c r="BE8" s="268"/>
      <c r="BF8" s="268"/>
      <c r="BG8" s="268"/>
      <c r="BH8" s="268"/>
      <c r="BI8" s="268"/>
      <c r="BJ8" s="268"/>
      <c r="BK8" s="268"/>
      <c r="BL8" s="268"/>
      <c r="BM8" s="268"/>
      <c r="BN8" s="268"/>
      <c r="BO8" s="268"/>
      <c r="BP8" s="268"/>
      <c r="BQ8" s="268"/>
      <c r="BR8" s="268"/>
      <c r="BS8" s="268"/>
      <c r="BT8" s="268"/>
      <c r="BU8" s="268"/>
      <c r="BV8" s="268"/>
      <c r="BW8" s="268"/>
      <c r="BX8" s="268"/>
      <c r="BY8" s="268"/>
      <c r="BZ8" s="268"/>
      <c r="CA8" s="268"/>
      <c r="CB8" s="268"/>
      <c r="CC8" s="268"/>
      <c r="CD8" s="268"/>
      <c r="CE8" s="268"/>
      <c r="CF8" s="268"/>
      <c r="CG8" s="268"/>
      <c r="CH8" s="268"/>
      <c r="CI8" s="268"/>
      <c r="CJ8" s="268"/>
      <c r="CK8" s="268"/>
      <c r="CL8" s="268"/>
      <c r="CM8" s="268"/>
      <c r="CN8" s="268"/>
      <c r="CO8" s="268"/>
      <c r="CP8" s="268"/>
      <c r="CQ8" s="268"/>
      <c r="CR8" s="268"/>
      <c r="CS8" s="268"/>
      <c r="CT8" s="268"/>
      <c r="CU8" s="268"/>
      <c r="CV8" s="268"/>
      <c r="CW8" s="268"/>
      <c r="CX8" s="268"/>
      <c r="CY8" s="268"/>
      <c r="CZ8" s="268"/>
      <c r="DA8" s="268"/>
      <c r="DB8" s="268"/>
      <c r="DC8" s="268"/>
      <c r="DD8" s="268"/>
      <c r="DE8" s="268"/>
      <c r="DF8" s="268"/>
      <c r="DG8" s="268"/>
      <c r="DH8" s="268"/>
      <c r="DI8" s="268"/>
      <c r="DJ8" s="268"/>
      <c r="DK8" s="268"/>
      <c r="DL8" s="268"/>
      <c r="DM8" s="268"/>
      <c r="DN8" s="268"/>
      <c r="DO8" s="268"/>
      <c r="DP8" s="268"/>
      <c r="DQ8" s="268"/>
      <c r="DR8" s="268"/>
      <c r="DS8" s="268"/>
      <c r="DT8" s="268"/>
      <c r="DU8" s="268"/>
      <c r="DV8" s="268"/>
      <c r="DW8" s="268"/>
      <c r="DX8" s="268"/>
      <c r="DY8" s="268"/>
      <c r="DZ8" s="268"/>
      <c r="EA8" s="268"/>
      <c r="EB8" s="268"/>
      <c r="EC8" s="268"/>
      <c r="ED8" s="268"/>
      <c r="EE8" s="268"/>
      <c r="EF8" s="268"/>
      <c r="EG8" s="268"/>
      <c r="EH8" s="268"/>
      <c r="EI8" s="268"/>
      <c r="EJ8" s="268"/>
      <c r="EK8" s="268"/>
      <c r="EL8" s="268"/>
      <c r="EM8" s="268"/>
      <c r="EN8" s="268"/>
      <c r="EO8" s="268"/>
      <c r="EP8" s="268"/>
      <c r="EQ8" s="268"/>
      <c r="ER8" s="268"/>
      <c r="ES8" s="268"/>
      <c r="ET8" s="268"/>
      <c r="EU8" s="268"/>
      <c r="EV8" s="268"/>
      <c r="EW8" s="268"/>
      <c r="EX8" s="268"/>
      <c r="EY8" s="268"/>
      <c r="EZ8" s="268"/>
      <c r="FA8" s="268"/>
      <c r="FB8" s="268"/>
      <c r="FC8" s="268"/>
      <c r="FD8" s="268"/>
      <c r="FE8" s="268"/>
      <c r="FF8" s="268"/>
      <c r="FG8" s="268"/>
      <c r="FH8" s="268"/>
      <c r="FI8" s="268"/>
      <c r="FJ8" s="268"/>
      <c r="FK8" s="268"/>
      <c r="FL8" s="268"/>
      <c r="FM8" s="268"/>
      <c r="FN8" s="268"/>
      <c r="FO8" s="268"/>
      <c r="FP8" s="268"/>
      <c r="FQ8" s="268"/>
      <c r="FR8" s="268"/>
      <c r="FS8" s="268"/>
      <c r="FT8" s="268"/>
      <c r="FU8" s="268"/>
      <c r="FV8" s="268"/>
      <c r="FW8" s="268"/>
      <c r="FX8" s="268"/>
      <c r="FY8" s="268"/>
      <c r="FZ8" s="268"/>
      <c r="GA8" s="268"/>
      <c r="GB8" s="268"/>
      <c r="GC8" s="268"/>
      <c r="GD8" s="268"/>
      <c r="GE8" s="268"/>
      <c r="GF8" s="268"/>
      <c r="GG8" s="268"/>
      <c r="GH8" s="268"/>
      <c r="GI8" s="268"/>
      <c r="GJ8" s="268"/>
      <c r="GK8" s="268"/>
      <c r="GL8" s="268"/>
      <c r="GM8" s="268"/>
      <c r="GN8" s="268"/>
      <c r="GO8" s="268"/>
      <c r="GP8" s="268"/>
      <c r="GQ8" s="268"/>
      <c r="GR8" s="268"/>
      <c r="GS8" s="268"/>
      <c r="GT8" s="268"/>
      <c r="GU8" s="268"/>
      <c r="GV8" s="268"/>
      <c r="GW8" s="268"/>
      <c r="GX8" s="268"/>
      <c r="GY8" s="268"/>
      <c r="GZ8" s="268"/>
      <c r="HA8" s="268"/>
      <c r="HB8" s="268"/>
      <c r="HC8" s="268"/>
      <c r="HD8" s="268"/>
      <c r="HE8" s="268"/>
      <c r="HF8" s="268"/>
      <c r="HG8" s="268"/>
      <c r="HH8" s="268"/>
      <c r="HI8" s="268"/>
      <c r="HJ8" s="268"/>
      <c r="HK8" s="268"/>
      <c r="HL8" s="268"/>
      <c r="HM8" s="268"/>
      <c r="HN8" s="268"/>
      <c r="HO8" s="268"/>
      <c r="HP8" s="268"/>
      <c r="HQ8" s="268"/>
      <c r="HR8" s="268"/>
      <c r="HS8" s="268"/>
      <c r="HT8" s="268"/>
      <c r="HU8" s="268"/>
      <c r="HV8" s="268"/>
      <c r="HW8" s="268"/>
      <c r="HX8" s="268"/>
      <c r="HY8" s="268"/>
      <c r="HZ8" s="268"/>
      <c r="IA8" s="268"/>
      <c r="IB8" s="268"/>
      <c r="IC8" s="268"/>
      <c r="ID8" s="268"/>
      <c r="IE8" s="268"/>
      <c r="IF8" s="268"/>
      <c r="IG8" s="268"/>
      <c r="IH8" s="268"/>
      <c r="II8" s="268"/>
      <c r="IJ8" s="268"/>
      <c r="IK8" s="268"/>
      <c r="IL8" s="268"/>
      <c r="IM8" s="268"/>
      <c r="IN8" s="268"/>
      <c r="IO8" s="268"/>
      <c r="IP8" s="268"/>
      <c r="IQ8" s="268"/>
      <c r="IR8" s="268"/>
      <c r="IS8" s="268"/>
      <c r="IT8" s="268"/>
      <c r="IU8" s="268"/>
    </row>
    <row r="9" spans="1:255" s="269" customFormat="1" ht="12.75" customHeight="1" x14ac:dyDescent="0.15">
      <c r="A9" s="300"/>
      <c r="B9" s="244" t="s">
        <v>2</v>
      </c>
      <c r="C9" s="301"/>
      <c r="D9" s="302">
        <v>430101</v>
      </c>
      <c r="E9" s="303"/>
      <c r="F9" s="303"/>
      <c r="G9" s="304"/>
      <c r="H9" s="305"/>
      <c r="I9" s="306"/>
      <c r="J9" s="294"/>
      <c r="K9" s="295"/>
      <c r="L9" s="295"/>
      <c r="M9" s="295"/>
      <c r="O9" s="295"/>
      <c r="P9" s="308"/>
      <c r="R9" s="295"/>
      <c r="S9" s="295"/>
      <c r="U9" s="299"/>
      <c r="V9" s="238"/>
      <c r="X9" s="238"/>
      <c r="Y9" s="268"/>
      <c r="Z9" s="268"/>
      <c r="AA9" s="268"/>
      <c r="AB9" s="268"/>
      <c r="AC9" s="268"/>
      <c r="AD9" s="268"/>
      <c r="AE9" s="268"/>
      <c r="AF9" s="268"/>
      <c r="AG9" s="268"/>
      <c r="AH9" s="268"/>
      <c r="AI9" s="268"/>
      <c r="AJ9" s="268"/>
      <c r="AK9" s="268"/>
      <c r="AL9" s="268"/>
      <c r="AM9" s="268"/>
      <c r="AN9" s="268"/>
      <c r="AO9" s="268"/>
      <c r="AP9" s="268"/>
      <c r="AQ9" s="268"/>
      <c r="AR9" s="268"/>
      <c r="AS9" s="268"/>
      <c r="AT9" s="268"/>
      <c r="AU9" s="268"/>
      <c r="AV9" s="268"/>
      <c r="AW9" s="268"/>
      <c r="AX9" s="268"/>
      <c r="AY9" s="268"/>
      <c r="AZ9" s="268"/>
      <c r="BA9" s="268"/>
      <c r="BB9" s="268"/>
      <c r="BC9" s="268"/>
      <c r="BD9" s="268"/>
      <c r="BE9" s="268"/>
      <c r="BF9" s="268"/>
      <c r="BG9" s="268"/>
      <c r="BH9" s="268"/>
      <c r="BI9" s="268"/>
      <c r="BJ9" s="268"/>
      <c r="BK9" s="268"/>
      <c r="BL9" s="268"/>
      <c r="BM9" s="268"/>
      <c r="BN9" s="268"/>
      <c r="BO9" s="268"/>
      <c r="BP9" s="268"/>
      <c r="BQ9" s="268"/>
      <c r="BR9" s="268"/>
      <c r="BS9" s="268"/>
      <c r="BT9" s="268"/>
      <c r="BU9" s="268"/>
      <c r="BV9" s="268"/>
      <c r="BW9" s="268"/>
      <c r="BX9" s="268"/>
      <c r="BY9" s="268"/>
      <c r="BZ9" s="268"/>
      <c r="CA9" s="268"/>
      <c r="CB9" s="268"/>
      <c r="CC9" s="268"/>
      <c r="CD9" s="268"/>
      <c r="CE9" s="268"/>
      <c r="CF9" s="268"/>
      <c r="CG9" s="268"/>
      <c r="CH9" s="268"/>
      <c r="CI9" s="268"/>
      <c r="CJ9" s="268"/>
      <c r="CK9" s="268"/>
      <c r="CL9" s="268"/>
      <c r="CM9" s="268"/>
      <c r="CN9" s="268"/>
      <c r="CO9" s="268"/>
      <c r="CP9" s="268"/>
      <c r="CQ9" s="268"/>
      <c r="CR9" s="268"/>
      <c r="CS9" s="268"/>
      <c r="CT9" s="268"/>
      <c r="CU9" s="268"/>
      <c r="CV9" s="268"/>
      <c r="CW9" s="268"/>
      <c r="CX9" s="268"/>
      <c r="CY9" s="268"/>
      <c r="CZ9" s="268"/>
      <c r="DA9" s="268"/>
      <c r="DB9" s="268"/>
      <c r="DC9" s="268"/>
      <c r="DD9" s="268"/>
      <c r="DE9" s="268"/>
      <c r="DF9" s="268"/>
      <c r="DG9" s="268"/>
      <c r="DH9" s="268"/>
      <c r="DI9" s="268"/>
      <c r="DJ9" s="268"/>
      <c r="DK9" s="268"/>
      <c r="DL9" s="268"/>
      <c r="DM9" s="268"/>
      <c r="DN9" s="268"/>
      <c r="DO9" s="268"/>
      <c r="DP9" s="268"/>
      <c r="DQ9" s="268"/>
      <c r="DR9" s="268"/>
      <c r="DS9" s="268"/>
      <c r="DT9" s="268"/>
      <c r="DU9" s="268"/>
      <c r="DV9" s="268"/>
      <c r="DW9" s="268"/>
      <c r="DX9" s="268"/>
      <c r="DY9" s="268"/>
      <c r="DZ9" s="268"/>
      <c r="EA9" s="268"/>
      <c r="EB9" s="268"/>
      <c r="EC9" s="268"/>
      <c r="ED9" s="268"/>
      <c r="EE9" s="268"/>
      <c r="EF9" s="268"/>
      <c r="EG9" s="268"/>
      <c r="EH9" s="268"/>
      <c r="EI9" s="268"/>
      <c r="EJ9" s="268"/>
      <c r="EK9" s="268"/>
      <c r="EL9" s="268"/>
      <c r="EM9" s="268"/>
      <c r="EN9" s="268"/>
      <c r="EO9" s="268"/>
      <c r="EP9" s="268"/>
      <c r="EQ9" s="268"/>
      <c r="ER9" s="268"/>
      <c r="ES9" s="268"/>
      <c r="ET9" s="268"/>
      <c r="EU9" s="268"/>
      <c r="EV9" s="268"/>
      <c r="EW9" s="268"/>
      <c r="EX9" s="268"/>
      <c r="EY9" s="268"/>
      <c r="EZ9" s="268"/>
      <c r="FA9" s="268"/>
      <c r="FB9" s="268"/>
      <c r="FC9" s="268"/>
      <c r="FD9" s="268"/>
      <c r="FE9" s="268"/>
      <c r="FF9" s="268"/>
      <c r="FG9" s="268"/>
      <c r="FH9" s="268"/>
      <c r="FI9" s="268"/>
      <c r="FJ9" s="268"/>
      <c r="FK9" s="268"/>
      <c r="FL9" s="268"/>
      <c r="FM9" s="268"/>
      <c r="FN9" s="268"/>
      <c r="FO9" s="268"/>
      <c r="FP9" s="268"/>
      <c r="FQ9" s="268"/>
      <c r="FR9" s="268"/>
      <c r="FS9" s="268"/>
      <c r="FT9" s="268"/>
      <c r="FU9" s="268"/>
      <c r="FV9" s="268"/>
      <c r="FW9" s="268"/>
      <c r="FX9" s="268"/>
      <c r="FY9" s="268"/>
      <c r="FZ9" s="268"/>
      <c r="GA9" s="268"/>
      <c r="GB9" s="268"/>
      <c r="GC9" s="268"/>
      <c r="GD9" s="268"/>
      <c r="GE9" s="268"/>
      <c r="GF9" s="268"/>
      <c r="GG9" s="268"/>
      <c r="GH9" s="268"/>
      <c r="GI9" s="268"/>
      <c r="GJ9" s="268"/>
      <c r="GK9" s="268"/>
      <c r="GL9" s="268"/>
      <c r="GM9" s="268"/>
      <c r="GN9" s="268"/>
      <c r="GO9" s="268"/>
      <c r="GP9" s="268"/>
      <c r="GQ9" s="268"/>
      <c r="GR9" s="268"/>
      <c r="GS9" s="268"/>
      <c r="GT9" s="268"/>
      <c r="GU9" s="268"/>
      <c r="GV9" s="268"/>
      <c r="GW9" s="268"/>
      <c r="GX9" s="268"/>
      <c r="GY9" s="268"/>
      <c r="GZ9" s="268"/>
      <c r="HA9" s="268"/>
      <c r="HB9" s="268"/>
      <c r="HC9" s="268"/>
      <c r="HD9" s="268"/>
      <c r="HE9" s="268"/>
      <c r="HF9" s="268"/>
      <c r="HG9" s="268"/>
      <c r="HH9" s="268"/>
      <c r="HI9" s="268"/>
      <c r="HJ9" s="268"/>
      <c r="HK9" s="268"/>
      <c r="HL9" s="268"/>
      <c r="HM9" s="268"/>
      <c r="HN9" s="268"/>
      <c r="HO9" s="268"/>
      <c r="HP9" s="268"/>
      <c r="HQ9" s="268"/>
      <c r="HR9" s="268"/>
      <c r="HS9" s="268"/>
      <c r="HT9" s="268"/>
      <c r="HU9" s="268"/>
      <c r="HV9" s="268"/>
      <c r="HW9" s="268"/>
      <c r="HX9" s="268"/>
      <c r="HY9" s="268"/>
      <c r="HZ9" s="268"/>
      <c r="IA9" s="268"/>
      <c r="IB9" s="268"/>
      <c r="IC9" s="268"/>
      <c r="ID9" s="268"/>
      <c r="IE9" s="268"/>
      <c r="IF9" s="268"/>
      <c r="IG9" s="268"/>
      <c r="IH9" s="268"/>
      <c r="II9" s="268"/>
      <c r="IJ9" s="268"/>
      <c r="IK9" s="268"/>
      <c r="IL9" s="268"/>
      <c r="IM9" s="268"/>
      <c r="IN9" s="268"/>
      <c r="IO9" s="268"/>
      <c r="IP9" s="268"/>
      <c r="IQ9" s="268"/>
      <c r="IR9" s="268"/>
      <c r="IS9" s="268"/>
      <c r="IT9" s="268"/>
      <c r="IU9" s="268"/>
    </row>
    <row r="10" spans="1:255" s="315" customFormat="1" ht="12.75" customHeight="1" x14ac:dyDescent="0.15">
      <c r="A10" s="309"/>
      <c r="B10" s="244" t="s">
        <v>3</v>
      </c>
      <c r="C10" s="310"/>
      <c r="D10" s="311">
        <v>2025</v>
      </c>
      <c r="E10" s="312"/>
      <c r="F10" s="312"/>
      <c r="G10" s="313"/>
      <c r="H10" s="314"/>
      <c r="J10" s="545"/>
      <c r="K10" s="316"/>
      <c r="L10" s="316"/>
      <c r="M10" s="316"/>
      <c r="N10" s="316"/>
      <c r="O10" s="316"/>
      <c r="P10" s="316"/>
      <c r="Q10" s="316"/>
      <c r="R10" s="316"/>
      <c r="S10" s="316"/>
      <c r="T10" s="316"/>
      <c r="U10" s="316"/>
      <c r="V10" s="316"/>
      <c r="W10" s="239"/>
      <c r="X10" s="239"/>
      <c r="Y10" s="317"/>
      <c r="Z10" s="317"/>
      <c r="AA10" s="317"/>
      <c r="AB10" s="317"/>
      <c r="AC10" s="317"/>
      <c r="AD10" s="317"/>
      <c r="AE10" s="317"/>
      <c r="AF10" s="317"/>
      <c r="AG10" s="317"/>
      <c r="AH10" s="317"/>
      <c r="AI10" s="317"/>
      <c r="AJ10" s="317"/>
      <c r="AK10" s="317"/>
      <c r="AL10" s="317"/>
      <c r="AM10" s="317"/>
      <c r="AN10" s="317"/>
      <c r="AO10" s="317"/>
      <c r="AP10" s="317"/>
      <c r="AQ10" s="317"/>
      <c r="AR10" s="317"/>
      <c r="AS10" s="317"/>
      <c r="AT10" s="317"/>
      <c r="AU10" s="317"/>
      <c r="AV10" s="317"/>
      <c r="AW10" s="317"/>
      <c r="AX10" s="317"/>
      <c r="AY10" s="317"/>
      <c r="AZ10" s="317"/>
      <c r="BA10" s="317"/>
      <c r="BB10" s="317"/>
      <c r="BC10" s="317"/>
      <c r="BD10" s="317"/>
      <c r="BE10" s="317"/>
      <c r="BF10" s="317"/>
      <c r="BG10" s="317"/>
      <c r="BH10" s="317"/>
      <c r="BI10" s="317"/>
      <c r="BJ10" s="317"/>
      <c r="BK10" s="317"/>
      <c r="BL10" s="317"/>
      <c r="BM10" s="317"/>
      <c r="BN10" s="317"/>
      <c r="BO10" s="317"/>
      <c r="BP10" s="317"/>
      <c r="BQ10" s="317"/>
      <c r="BR10" s="317"/>
      <c r="BS10" s="317"/>
      <c r="BT10" s="317"/>
      <c r="BU10" s="317"/>
      <c r="BV10" s="317"/>
      <c r="BW10" s="317"/>
      <c r="BX10" s="317"/>
      <c r="BY10" s="317"/>
      <c r="BZ10" s="317"/>
      <c r="CA10" s="317"/>
      <c r="CB10" s="317"/>
      <c r="CC10" s="317"/>
      <c r="CD10" s="317"/>
      <c r="CE10" s="317"/>
      <c r="CF10" s="317"/>
      <c r="CG10" s="317"/>
      <c r="CH10" s="317"/>
      <c r="CI10" s="317"/>
      <c r="CJ10" s="317"/>
      <c r="CK10" s="317"/>
      <c r="CL10" s="317"/>
      <c r="CM10" s="317"/>
      <c r="CN10" s="317"/>
      <c r="CO10" s="317"/>
      <c r="CP10" s="317"/>
      <c r="CQ10" s="317"/>
      <c r="CR10" s="317"/>
      <c r="CS10" s="317"/>
      <c r="CT10" s="317"/>
      <c r="CU10" s="317"/>
      <c r="CV10" s="317"/>
      <c r="CW10" s="317"/>
      <c r="CX10" s="317"/>
      <c r="CY10" s="317"/>
      <c r="CZ10" s="317"/>
      <c r="DA10" s="317"/>
      <c r="DB10" s="317"/>
      <c r="DC10" s="317"/>
      <c r="DD10" s="317"/>
      <c r="DE10" s="317"/>
      <c r="DF10" s="317"/>
      <c r="DG10" s="317"/>
      <c r="DH10" s="317"/>
      <c r="DI10" s="317"/>
      <c r="DJ10" s="317"/>
      <c r="DK10" s="317"/>
      <c r="DL10" s="317"/>
      <c r="DM10" s="317"/>
      <c r="DN10" s="317"/>
      <c r="DO10" s="317"/>
      <c r="DP10" s="317"/>
      <c r="DQ10" s="317"/>
      <c r="DR10" s="317"/>
      <c r="DS10" s="317"/>
      <c r="DT10" s="317"/>
      <c r="DU10" s="317"/>
      <c r="DV10" s="317"/>
      <c r="DW10" s="317"/>
      <c r="DX10" s="317"/>
      <c r="DY10" s="317"/>
      <c r="DZ10" s="317"/>
      <c r="EA10" s="317"/>
      <c r="EB10" s="317"/>
      <c r="EC10" s="317"/>
      <c r="ED10" s="317"/>
      <c r="EE10" s="317"/>
      <c r="EF10" s="317"/>
      <c r="EG10" s="317"/>
      <c r="EH10" s="317"/>
      <c r="EI10" s="317"/>
      <c r="EJ10" s="317"/>
      <c r="EK10" s="317"/>
      <c r="EL10" s="317"/>
      <c r="EM10" s="317"/>
      <c r="EN10" s="317"/>
      <c r="EO10" s="317"/>
      <c r="EP10" s="317"/>
      <c r="EQ10" s="317"/>
      <c r="ER10" s="317"/>
      <c r="ES10" s="317"/>
      <c r="ET10" s="317"/>
      <c r="EU10" s="317"/>
      <c r="EV10" s="317"/>
      <c r="EW10" s="317"/>
      <c r="EX10" s="317"/>
      <c r="EY10" s="317"/>
      <c r="EZ10" s="317"/>
      <c r="FA10" s="317"/>
      <c r="FB10" s="317"/>
      <c r="FC10" s="317"/>
      <c r="FD10" s="317"/>
      <c r="FE10" s="317"/>
      <c r="FF10" s="317"/>
      <c r="FG10" s="317"/>
      <c r="FH10" s="317"/>
      <c r="FI10" s="317"/>
      <c r="FJ10" s="317"/>
      <c r="FK10" s="317"/>
      <c r="FL10" s="317"/>
      <c r="FM10" s="317"/>
      <c r="FN10" s="317"/>
      <c r="FO10" s="317"/>
      <c r="FP10" s="317"/>
      <c r="FQ10" s="317"/>
      <c r="FR10" s="317"/>
      <c r="FS10" s="317"/>
      <c r="FT10" s="317"/>
      <c r="FU10" s="317"/>
      <c r="FV10" s="317"/>
      <c r="FW10" s="317"/>
      <c r="FX10" s="317"/>
      <c r="FY10" s="317"/>
      <c r="FZ10" s="317"/>
      <c r="GA10" s="317"/>
      <c r="GB10" s="317"/>
      <c r="GC10" s="317"/>
      <c r="GD10" s="317"/>
      <c r="GE10" s="317"/>
      <c r="GF10" s="317"/>
      <c r="GG10" s="317"/>
      <c r="GH10" s="317"/>
      <c r="GI10" s="317"/>
      <c r="GJ10" s="317"/>
      <c r="GK10" s="317"/>
      <c r="GL10" s="317"/>
      <c r="GM10" s="317"/>
      <c r="GN10" s="317"/>
      <c r="GO10" s="317"/>
      <c r="GP10" s="317"/>
      <c r="GQ10" s="317"/>
      <c r="GR10" s="317"/>
      <c r="GS10" s="317"/>
      <c r="GT10" s="317"/>
      <c r="GU10" s="317"/>
      <c r="GV10" s="317"/>
      <c r="GW10" s="317"/>
      <c r="GX10" s="317"/>
      <c r="GY10" s="317"/>
      <c r="GZ10" s="317"/>
      <c r="HA10" s="317"/>
      <c r="HB10" s="317"/>
      <c r="HC10" s="317"/>
      <c r="HD10" s="317"/>
      <c r="HE10" s="317"/>
      <c r="HF10" s="317"/>
      <c r="HG10" s="317"/>
      <c r="HH10" s="317"/>
      <c r="HI10" s="317"/>
      <c r="HJ10" s="317"/>
      <c r="HK10" s="317"/>
      <c r="HL10" s="317"/>
      <c r="HM10" s="317"/>
      <c r="HN10" s="317"/>
      <c r="HO10" s="317"/>
      <c r="HP10" s="317"/>
      <c r="HQ10" s="317"/>
      <c r="HR10" s="317"/>
      <c r="HS10" s="317"/>
      <c r="HT10" s="317"/>
      <c r="HU10" s="317"/>
      <c r="HV10" s="317"/>
      <c r="HW10" s="317"/>
      <c r="HX10" s="317"/>
      <c r="HY10" s="317"/>
      <c r="HZ10" s="317"/>
      <c r="IA10" s="317"/>
      <c r="IB10" s="317"/>
      <c r="IC10" s="317"/>
      <c r="ID10" s="317"/>
      <c r="IE10" s="317"/>
      <c r="IF10" s="317"/>
      <c r="IG10" s="317"/>
      <c r="IH10" s="317"/>
      <c r="II10" s="317"/>
      <c r="IJ10" s="317"/>
      <c r="IK10" s="317"/>
      <c r="IL10" s="317"/>
      <c r="IM10" s="317"/>
      <c r="IN10" s="317"/>
      <c r="IO10" s="317"/>
      <c r="IP10" s="317"/>
      <c r="IQ10" s="317"/>
      <c r="IR10" s="317"/>
      <c r="IS10" s="317"/>
      <c r="IT10" s="317"/>
      <c r="IU10" s="317"/>
    </row>
    <row r="11" spans="1:255" s="269" customFormat="1" ht="12.75" customHeight="1" x14ac:dyDescent="0.15">
      <c r="A11" s="300"/>
      <c r="B11" s="244" t="s">
        <v>4</v>
      </c>
      <c r="C11" s="301"/>
      <c r="D11" s="244" t="s">
        <v>297</v>
      </c>
      <c r="E11" s="303"/>
      <c r="F11" s="303"/>
      <c r="G11" s="304"/>
      <c r="H11" s="305"/>
      <c r="I11" s="306"/>
      <c r="J11" s="545"/>
      <c r="K11" s="540">
        <f>+K12-K15</f>
        <v>0</v>
      </c>
      <c r="L11" s="540"/>
      <c r="M11" s="540"/>
      <c r="N11" s="540"/>
      <c r="O11" s="540"/>
      <c r="P11" s="540">
        <f>P15-P12</f>
        <v>0</v>
      </c>
      <c r="Q11" s="540"/>
      <c r="R11" s="540">
        <f>R15-R12</f>
        <v>0</v>
      </c>
      <c r="S11" s="540">
        <f>S15-S12</f>
        <v>0</v>
      </c>
      <c r="T11" s="540">
        <f>T15-T12</f>
        <v>0</v>
      </c>
      <c r="U11" s="540">
        <f>U15-U12</f>
        <v>0</v>
      </c>
      <c r="V11" s="540">
        <f>V15-V12</f>
        <v>0</v>
      </c>
      <c r="W11" s="240"/>
      <c r="X11" s="240"/>
      <c r="Y11" s="268"/>
      <c r="Z11" s="268"/>
      <c r="AA11" s="268"/>
      <c r="AB11" s="268"/>
      <c r="AC11" s="268"/>
      <c r="AD11" s="268"/>
      <c r="AE11" s="268"/>
      <c r="AF11" s="268"/>
      <c r="AG11" s="268"/>
      <c r="AH11" s="268"/>
      <c r="AI11" s="268"/>
      <c r="AJ11" s="268"/>
      <c r="AK11" s="268"/>
      <c r="AL11" s="268"/>
      <c r="AM11" s="268"/>
      <c r="AN11" s="268"/>
      <c r="AO11" s="268"/>
      <c r="AP11" s="268"/>
      <c r="AQ11" s="268"/>
      <c r="AR11" s="268"/>
      <c r="AS11" s="268"/>
      <c r="AT11" s="268"/>
      <c r="AU11" s="268"/>
      <c r="AV11" s="268"/>
      <c r="AW11" s="268"/>
      <c r="AX11" s="268"/>
      <c r="AY11" s="268"/>
      <c r="AZ11" s="268"/>
      <c r="BA11" s="268"/>
      <c r="BB11" s="268"/>
      <c r="BC11" s="268"/>
      <c r="BD11" s="268"/>
      <c r="BE11" s="268"/>
      <c r="BF11" s="268"/>
      <c r="BG11" s="268"/>
      <c r="BH11" s="268"/>
      <c r="BI11" s="268"/>
      <c r="BJ11" s="268"/>
      <c r="BK11" s="268"/>
      <c r="BL11" s="268"/>
      <c r="BM11" s="268"/>
      <c r="BN11" s="268"/>
      <c r="BO11" s="268"/>
      <c r="BP11" s="268"/>
      <c r="BQ11" s="268"/>
      <c r="BR11" s="268"/>
      <c r="BS11" s="268"/>
      <c r="BT11" s="268"/>
      <c r="BU11" s="268"/>
      <c r="BV11" s="268"/>
      <c r="BW11" s="268"/>
      <c r="BX11" s="268"/>
      <c r="BY11" s="268"/>
      <c r="BZ11" s="268"/>
      <c r="CA11" s="268"/>
      <c r="CB11" s="268"/>
      <c r="CC11" s="268"/>
      <c r="CD11" s="268"/>
      <c r="CE11" s="268"/>
      <c r="CF11" s="268"/>
      <c r="CG11" s="268"/>
      <c r="CH11" s="268"/>
      <c r="CI11" s="268"/>
      <c r="CJ11" s="268"/>
      <c r="CK11" s="268"/>
      <c r="CL11" s="268"/>
      <c r="CM11" s="268"/>
      <c r="CN11" s="268"/>
      <c r="CO11" s="268"/>
      <c r="CP11" s="268"/>
      <c r="CQ11" s="268"/>
      <c r="CR11" s="268"/>
      <c r="CS11" s="268"/>
      <c r="CT11" s="268"/>
      <c r="CU11" s="268"/>
      <c r="CV11" s="268"/>
      <c r="CW11" s="268"/>
      <c r="CX11" s="268"/>
      <c r="CY11" s="268"/>
      <c r="CZ11" s="268"/>
      <c r="DA11" s="268"/>
      <c r="DB11" s="268"/>
      <c r="DC11" s="268"/>
      <c r="DD11" s="268"/>
      <c r="DE11" s="268"/>
      <c r="DF11" s="268"/>
      <c r="DG11" s="268"/>
      <c r="DH11" s="268"/>
      <c r="DI11" s="268"/>
      <c r="DJ11" s="268"/>
      <c r="DK11" s="268"/>
      <c r="DL11" s="268"/>
      <c r="DM11" s="268"/>
      <c r="DN11" s="268"/>
      <c r="DO11" s="268"/>
      <c r="DP11" s="268"/>
      <c r="DQ11" s="268"/>
      <c r="DR11" s="268"/>
      <c r="DS11" s="268"/>
      <c r="DT11" s="268"/>
      <c r="DU11" s="268"/>
      <c r="DV11" s="268"/>
      <c r="DW11" s="268"/>
      <c r="DX11" s="268"/>
      <c r="DY11" s="268"/>
      <c r="DZ11" s="268"/>
      <c r="EA11" s="268"/>
      <c r="EB11" s="268"/>
      <c r="EC11" s="268"/>
      <c r="ED11" s="268"/>
      <c r="EE11" s="268"/>
      <c r="EF11" s="268"/>
      <c r="EG11" s="268"/>
      <c r="EH11" s="268"/>
      <c r="EI11" s="268"/>
      <c r="EJ11" s="268"/>
      <c r="EK11" s="268"/>
      <c r="EL11" s="268"/>
      <c r="EM11" s="268"/>
      <c r="EN11" s="268"/>
      <c r="EO11" s="268"/>
      <c r="EP11" s="268"/>
      <c r="EQ11" s="268"/>
      <c r="ER11" s="268"/>
      <c r="ES11" s="268"/>
      <c r="ET11" s="268"/>
      <c r="EU11" s="268"/>
      <c r="EV11" s="268"/>
      <c r="EW11" s="268"/>
      <c r="EX11" s="268"/>
      <c r="EY11" s="268"/>
      <c r="EZ11" s="268"/>
      <c r="FA11" s="268"/>
      <c r="FB11" s="268"/>
      <c r="FC11" s="268"/>
      <c r="FD11" s="268"/>
      <c r="FE11" s="268"/>
      <c r="FF11" s="268"/>
      <c r="FG11" s="268"/>
      <c r="FH11" s="268"/>
      <c r="FI11" s="268"/>
      <c r="FJ11" s="268"/>
      <c r="FK11" s="268"/>
      <c r="FL11" s="268"/>
      <c r="FM11" s="268"/>
      <c r="FN11" s="268"/>
      <c r="FO11" s="268"/>
      <c r="FP11" s="268"/>
      <c r="FQ11" s="268"/>
      <c r="FR11" s="268"/>
      <c r="FS11" s="268"/>
      <c r="FT11" s="268"/>
      <c r="FU11" s="268"/>
      <c r="FV11" s="268"/>
      <c r="FW11" s="268"/>
      <c r="FX11" s="268"/>
      <c r="FY11" s="268"/>
      <c r="FZ11" s="268"/>
      <c r="GA11" s="268"/>
      <c r="GB11" s="268"/>
      <c r="GC11" s="268"/>
      <c r="GD11" s="268"/>
      <c r="GE11" s="268"/>
      <c r="GF11" s="268"/>
      <c r="GG11" s="268"/>
      <c r="GH11" s="268"/>
      <c r="GI11" s="268"/>
      <c r="GJ11" s="268"/>
      <c r="GK11" s="268"/>
      <c r="GL11" s="268"/>
      <c r="GM11" s="268"/>
      <c r="GN11" s="268"/>
      <c r="GO11" s="268"/>
      <c r="GP11" s="268"/>
      <c r="GQ11" s="268"/>
      <c r="GR11" s="268"/>
      <c r="GS11" s="268"/>
      <c r="GT11" s="268"/>
      <c r="GU11" s="268"/>
      <c r="GV11" s="268"/>
      <c r="GW11" s="268"/>
      <c r="GX11" s="268"/>
      <c r="GY11" s="268"/>
      <c r="GZ11" s="268"/>
      <c r="HA11" s="268"/>
      <c r="HB11" s="268"/>
      <c r="HC11" s="268"/>
      <c r="HD11" s="268"/>
      <c r="HE11" s="268"/>
      <c r="HF11" s="268"/>
      <c r="HG11" s="268"/>
      <c r="HH11" s="268"/>
      <c r="HI11" s="268"/>
      <c r="HJ11" s="268"/>
      <c r="HK11" s="268"/>
      <c r="HL11" s="268"/>
      <c r="HM11" s="268"/>
      <c r="HN11" s="268"/>
      <c r="HO11" s="268"/>
      <c r="HP11" s="268"/>
      <c r="HQ11" s="268"/>
      <c r="HR11" s="268"/>
      <c r="HS11" s="268"/>
      <c r="HT11" s="268"/>
      <c r="HU11" s="268"/>
      <c r="HV11" s="268"/>
      <c r="HW11" s="268"/>
      <c r="HX11" s="268"/>
      <c r="HY11" s="268"/>
      <c r="HZ11" s="268"/>
      <c r="IA11" s="268"/>
      <c r="IB11" s="268"/>
      <c r="IC11" s="268"/>
      <c r="ID11" s="268"/>
      <c r="IE11" s="268"/>
      <c r="IF11" s="268"/>
      <c r="IG11" s="268"/>
      <c r="IH11" s="268"/>
      <c r="II11" s="268"/>
      <c r="IJ11" s="268"/>
      <c r="IK11" s="268"/>
      <c r="IL11" s="268"/>
      <c r="IM11" s="268"/>
      <c r="IN11" s="268"/>
      <c r="IO11" s="268"/>
      <c r="IP11" s="268"/>
      <c r="IQ11" s="268"/>
      <c r="IR11" s="268"/>
      <c r="IS11" s="268"/>
      <c r="IT11" s="268"/>
      <c r="IU11" s="268"/>
    </row>
    <row r="12" spans="1:255" s="543" customFormat="1" ht="14" thickBot="1" x14ac:dyDescent="0.2">
      <c r="A12" s="550"/>
      <c r="B12" s="551"/>
      <c r="C12" s="551"/>
      <c r="D12" s="551"/>
      <c r="E12" s="551"/>
      <c r="F12" s="551"/>
      <c r="G12" s="551"/>
      <c r="H12" s="551"/>
      <c r="I12" s="551"/>
      <c r="J12" s="542"/>
      <c r="K12" s="541">
        <f>+[1]REP_EPG034_EjecucionPresupuesta!$Q$20</f>
        <v>464365817578</v>
      </c>
      <c r="L12" s="541"/>
      <c r="M12" s="541"/>
      <c r="N12" s="541"/>
      <c r="O12" s="541"/>
      <c r="P12" s="541">
        <f>+[1]REP_EPG034_EjecucionPresupuesta!$T$20</f>
        <v>467600696578</v>
      </c>
      <c r="Q12" s="541"/>
      <c r="R12" s="541">
        <f>+[1]REP_EPG034_EjecucionPresupuesta!$V$20</f>
        <v>422987616522.69</v>
      </c>
      <c r="S12" s="541">
        <f>+[1]REP_EPG034_EjecucionPresupuesta!$X$20</f>
        <v>353041220062.39001</v>
      </c>
      <c r="T12" s="541">
        <f>+[1]REP_EPG034_EjecucionPresupuesta!$Y$20</f>
        <v>230876229136.54001</v>
      </c>
      <c r="U12" s="544">
        <f>+[1]REP_EPG034_EjecucionPresupuesta!$Z$20</f>
        <v>230876229136.54001</v>
      </c>
      <c r="V12" s="541">
        <f>+[1]REP_EPG034_EjecucionPresupuesta!$AA$20</f>
        <v>230876229136.54001</v>
      </c>
      <c r="W12" s="242"/>
      <c r="X12" s="257"/>
    </row>
    <row r="13" spans="1:255" s="319" customFormat="1" ht="30" customHeight="1" thickTop="1" thickBot="1" x14ac:dyDescent="0.2">
      <c r="A13" s="552" t="s">
        <v>5</v>
      </c>
      <c r="B13" s="553"/>
      <c r="C13" s="553"/>
      <c r="D13" s="553"/>
      <c r="E13" s="553"/>
      <c r="F13" s="553"/>
      <c r="G13" s="553"/>
      <c r="H13" s="553"/>
      <c r="I13" s="554"/>
      <c r="J13" s="555" t="s">
        <v>6</v>
      </c>
      <c r="K13" s="557" t="s">
        <v>7</v>
      </c>
      <c r="L13" s="559" t="s">
        <v>8</v>
      </c>
      <c r="M13" s="560"/>
      <c r="N13" s="557" t="s">
        <v>9</v>
      </c>
      <c r="O13" s="562" t="s">
        <v>10</v>
      </c>
      <c r="P13" s="562" t="s">
        <v>11</v>
      </c>
      <c r="Q13" s="562" t="s">
        <v>12</v>
      </c>
      <c r="R13" s="562" t="s">
        <v>13</v>
      </c>
      <c r="S13" s="562" t="s">
        <v>14</v>
      </c>
      <c r="T13" s="562" t="s">
        <v>15</v>
      </c>
      <c r="U13" s="568" t="s">
        <v>16</v>
      </c>
      <c r="V13" s="568" t="s">
        <v>17</v>
      </c>
      <c r="W13" s="546" t="s">
        <v>18</v>
      </c>
      <c r="X13" s="566" t="s">
        <v>19</v>
      </c>
      <c r="Y13" s="318"/>
      <c r="Z13" s="318"/>
      <c r="AA13" s="318"/>
      <c r="AB13" s="318"/>
      <c r="AC13" s="318"/>
      <c r="AD13" s="318"/>
      <c r="AE13" s="318"/>
      <c r="AF13" s="318"/>
      <c r="AG13" s="318"/>
      <c r="AH13" s="318"/>
      <c r="AI13" s="318"/>
      <c r="AJ13" s="318"/>
      <c r="AK13" s="318"/>
      <c r="AL13" s="318"/>
      <c r="AM13" s="318"/>
      <c r="AN13" s="318"/>
      <c r="AO13" s="318"/>
      <c r="AP13" s="318"/>
      <c r="AQ13" s="318"/>
      <c r="AR13" s="318"/>
      <c r="AS13" s="318"/>
      <c r="AT13" s="318"/>
      <c r="AU13" s="318"/>
      <c r="AV13" s="318"/>
      <c r="AW13" s="318"/>
      <c r="AX13" s="318"/>
      <c r="AY13" s="318"/>
      <c r="AZ13" s="318"/>
      <c r="BA13" s="318"/>
      <c r="BB13" s="318"/>
      <c r="BC13" s="318"/>
      <c r="BD13" s="318"/>
      <c r="BE13" s="318"/>
      <c r="BF13" s="318"/>
      <c r="BG13" s="318"/>
      <c r="BH13" s="318"/>
      <c r="BI13" s="318"/>
      <c r="BJ13" s="318"/>
      <c r="BK13" s="318"/>
      <c r="BL13" s="318"/>
      <c r="BM13" s="318"/>
      <c r="BN13" s="318"/>
      <c r="BO13" s="318"/>
      <c r="BP13" s="318"/>
      <c r="BQ13" s="318"/>
      <c r="BR13" s="318"/>
      <c r="BS13" s="318"/>
      <c r="BT13" s="318"/>
      <c r="BU13" s="318"/>
      <c r="BV13" s="318"/>
      <c r="BW13" s="318"/>
      <c r="BX13" s="318"/>
      <c r="BY13" s="318"/>
      <c r="BZ13" s="318"/>
      <c r="CA13" s="318"/>
      <c r="CB13" s="318"/>
      <c r="CC13" s="318"/>
      <c r="CD13" s="318"/>
      <c r="CE13" s="318"/>
      <c r="CF13" s="318"/>
      <c r="CG13" s="318"/>
      <c r="CH13" s="318"/>
      <c r="CI13" s="318"/>
      <c r="CJ13" s="318"/>
      <c r="CK13" s="318"/>
      <c r="CL13" s="318"/>
      <c r="CM13" s="318"/>
      <c r="CN13" s="318"/>
      <c r="CO13" s="318"/>
      <c r="CP13" s="318"/>
      <c r="CQ13" s="318"/>
      <c r="CR13" s="318"/>
      <c r="CS13" s="318"/>
      <c r="CT13" s="318"/>
      <c r="CU13" s="318"/>
      <c r="CV13" s="318"/>
      <c r="CW13" s="318"/>
      <c r="CX13" s="318"/>
      <c r="CY13" s="318"/>
      <c r="CZ13" s="318"/>
      <c r="DA13" s="318"/>
      <c r="DB13" s="318"/>
      <c r="DC13" s="318"/>
      <c r="DD13" s="318"/>
      <c r="DE13" s="318"/>
      <c r="DF13" s="318"/>
      <c r="DG13" s="318"/>
      <c r="DH13" s="318"/>
      <c r="DI13" s="318"/>
      <c r="DJ13" s="318"/>
      <c r="DK13" s="318"/>
      <c r="DL13" s="318"/>
      <c r="DM13" s="318"/>
      <c r="DN13" s="318"/>
      <c r="DO13" s="318"/>
      <c r="DP13" s="318"/>
      <c r="DQ13" s="318"/>
      <c r="DR13" s="318"/>
      <c r="DS13" s="318"/>
      <c r="DT13" s="318"/>
      <c r="DU13" s="318"/>
      <c r="DV13" s="318"/>
      <c r="DW13" s="318"/>
      <c r="DX13" s="318"/>
      <c r="DY13" s="318"/>
      <c r="DZ13" s="318"/>
      <c r="EA13" s="318"/>
      <c r="EB13" s="318"/>
      <c r="EC13" s="318"/>
      <c r="ED13" s="318"/>
      <c r="EE13" s="318"/>
      <c r="EF13" s="318"/>
      <c r="EG13" s="318"/>
      <c r="EH13" s="318"/>
      <c r="EI13" s="318"/>
      <c r="EJ13" s="318"/>
      <c r="EK13" s="318"/>
      <c r="EL13" s="318"/>
      <c r="EM13" s="318"/>
      <c r="EN13" s="318"/>
      <c r="EO13" s="318"/>
      <c r="EP13" s="318"/>
      <c r="EQ13" s="318"/>
      <c r="ER13" s="318"/>
      <c r="ES13" s="318"/>
      <c r="ET13" s="318"/>
      <c r="EU13" s="318"/>
      <c r="EV13" s="318"/>
      <c r="EW13" s="318"/>
      <c r="EX13" s="318"/>
      <c r="EY13" s="318"/>
      <c r="EZ13" s="318"/>
      <c r="FA13" s="318"/>
      <c r="FB13" s="318"/>
      <c r="FC13" s="318"/>
      <c r="FD13" s="318"/>
      <c r="FE13" s="318"/>
      <c r="FF13" s="318"/>
      <c r="FG13" s="318"/>
      <c r="FH13" s="318"/>
      <c r="FI13" s="318"/>
      <c r="FJ13" s="318"/>
      <c r="FK13" s="318"/>
      <c r="FL13" s="318"/>
      <c r="FM13" s="318"/>
      <c r="FN13" s="318"/>
      <c r="FO13" s="318"/>
      <c r="FP13" s="318"/>
      <c r="FQ13" s="318"/>
      <c r="FR13" s="318"/>
      <c r="FS13" s="318"/>
      <c r="FT13" s="318"/>
      <c r="FU13" s="318"/>
      <c r="FV13" s="318"/>
      <c r="FW13" s="318"/>
      <c r="FX13" s="318"/>
      <c r="FY13" s="318"/>
      <c r="FZ13" s="318"/>
      <c r="GA13" s="318"/>
      <c r="GB13" s="318"/>
      <c r="GC13" s="318"/>
      <c r="GD13" s="318"/>
      <c r="GE13" s="318"/>
      <c r="GF13" s="318"/>
      <c r="GG13" s="318"/>
      <c r="GH13" s="318"/>
      <c r="GI13" s="318"/>
      <c r="GJ13" s="318"/>
      <c r="GK13" s="318"/>
      <c r="GL13" s="318"/>
      <c r="GM13" s="318"/>
      <c r="GN13" s="318"/>
      <c r="GO13" s="318"/>
      <c r="GP13" s="318"/>
      <c r="GQ13" s="318"/>
      <c r="GR13" s="318"/>
      <c r="GS13" s="318"/>
      <c r="GT13" s="318"/>
      <c r="GU13" s="318"/>
      <c r="GV13" s="318"/>
      <c r="GW13" s="318"/>
      <c r="GX13" s="318"/>
      <c r="GY13" s="318"/>
      <c r="GZ13" s="318"/>
      <c r="HA13" s="318"/>
      <c r="HB13" s="318"/>
      <c r="HC13" s="318"/>
      <c r="HD13" s="318"/>
      <c r="HE13" s="318"/>
      <c r="HF13" s="318"/>
      <c r="HG13" s="318"/>
      <c r="HH13" s="318"/>
      <c r="HI13" s="318"/>
      <c r="HJ13" s="318"/>
      <c r="HK13" s="318"/>
      <c r="HL13" s="318"/>
      <c r="HM13" s="318"/>
      <c r="HN13" s="318"/>
      <c r="HO13" s="318"/>
      <c r="HP13" s="318"/>
      <c r="HQ13" s="318"/>
      <c r="HR13" s="318"/>
      <c r="HS13" s="318"/>
      <c r="HT13" s="318"/>
      <c r="HU13" s="318"/>
      <c r="HV13" s="318"/>
      <c r="HW13" s="318"/>
      <c r="HX13" s="318"/>
      <c r="HY13" s="318"/>
      <c r="HZ13" s="318"/>
      <c r="IA13" s="318"/>
      <c r="IB13" s="318"/>
      <c r="IC13" s="318"/>
      <c r="ID13" s="318"/>
      <c r="IE13" s="318"/>
      <c r="IF13" s="318"/>
      <c r="IG13" s="318"/>
      <c r="IH13" s="318"/>
      <c r="II13" s="318"/>
      <c r="IJ13" s="318"/>
      <c r="IK13" s="318"/>
      <c r="IL13" s="318"/>
      <c r="IM13" s="318"/>
      <c r="IN13" s="318"/>
      <c r="IO13" s="318"/>
      <c r="IP13" s="318"/>
      <c r="IQ13" s="318"/>
      <c r="IR13" s="318"/>
      <c r="IS13" s="318"/>
      <c r="IT13" s="318"/>
      <c r="IU13" s="318"/>
    </row>
    <row r="14" spans="1:255" s="319" customFormat="1" ht="30" customHeight="1" thickTop="1" thickBot="1" x14ac:dyDescent="0.2">
      <c r="A14" s="320" t="s">
        <v>20</v>
      </c>
      <c r="B14" s="320" t="s">
        <v>21</v>
      </c>
      <c r="C14" s="320" t="s">
        <v>22</v>
      </c>
      <c r="D14" s="320" t="s">
        <v>23</v>
      </c>
      <c r="E14" s="320" t="s">
        <v>24</v>
      </c>
      <c r="F14" s="320" t="s">
        <v>25</v>
      </c>
      <c r="G14" s="321" t="s">
        <v>26</v>
      </c>
      <c r="H14" s="322" t="s">
        <v>27</v>
      </c>
      <c r="I14" s="323" t="s">
        <v>28</v>
      </c>
      <c r="J14" s="556"/>
      <c r="K14" s="558"/>
      <c r="L14" s="324" t="s">
        <v>29</v>
      </c>
      <c r="M14" s="324" t="s">
        <v>30</v>
      </c>
      <c r="N14" s="561"/>
      <c r="O14" s="563"/>
      <c r="P14" s="563"/>
      <c r="Q14" s="563"/>
      <c r="R14" s="563"/>
      <c r="S14" s="563"/>
      <c r="T14" s="563"/>
      <c r="U14" s="561"/>
      <c r="V14" s="561"/>
      <c r="W14" s="547"/>
      <c r="X14" s="567"/>
      <c r="Y14" s="318"/>
      <c r="Z14" s="318"/>
      <c r="AA14" s="318"/>
      <c r="AB14" s="318"/>
      <c r="AC14" s="318"/>
      <c r="AD14" s="318"/>
      <c r="AE14" s="318"/>
      <c r="AF14" s="318"/>
      <c r="AG14" s="318"/>
      <c r="AH14" s="318"/>
      <c r="AI14" s="318"/>
      <c r="AJ14" s="318"/>
      <c r="AK14" s="318"/>
      <c r="AL14" s="318"/>
      <c r="AM14" s="318"/>
      <c r="AN14" s="318"/>
      <c r="AO14" s="318"/>
      <c r="AP14" s="318"/>
      <c r="AQ14" s="318"/>
      <c r="AR14" s="318"/>
      <c r="AS14" s="318"/>
      <c r="AT14" s="318"/>
      <c r="AU14" s="318"/>
      <c r="AV14" s="318"/>
      <c r="AW14" s="318"/>
      <c r="AX14" s="318"/>
      <c r="AY14" s="318"/>
      <c r="AZ14" s="318"/>
      <c r="BA14" s="318"/>
      <c r="BB14" s="318"/>
      <c r="BC14" s="318"/>
      <c r="BD14" s="318"/>
      <c r="BE14" s="318"/>
      <c r="BF14" s="318"/>
      <c r="BG14" s="318"/>
      <c r="BH14" s="318"/>
      <c r="BI14" s="318"/>
      <c r="BJ14" s="318"/>
      <c r="BK14" s="318"/>
      <c r="BL14" s="318"/>
      <c r="BM14" s="318"/>
      <c r="BN14" s="318"/>
      <c r="BO14" s="318"/>
      <c r="BP14" s="318"/>
      <c r="BQ14" s="318"/>
      <c r="BR14" s="318"/>
      <c r="BS14" s="318"/>
      <c r="BT14" s="318"/>
      <c r="BU14" s="318"/>
      <c r="BV14" s="318"/>
      <c r="BW14" s="318"/>
      <c r="BX14" s="318"/>
      <c r="BY14" s="318"/>
      <c r="BZ14" s="318"/>
      <c r="CA14" s="318"/>
      <c r="CB14" s="318"/>
      <c r="CC14" s="318"/>
      <c r="CD14" s="318"/>
      <c r="CE14" s="318"/>
      <c r="CF14" s="318"/>
      <c r="CG14" s="318"/>
      <c r="CH14" s="318"/>
      <c r="CI14" s="318"/>
      <c r="CJ14" s="318"/>
      <c r="CK14" s="318"/>
      <c r="CL14" s="318"/>
      <c r="CM14" s="318"/>
      <c r="CN14" s="318"/>
      <c r="CO14" s="318"/>
      <c r="CP14" s="318"/>
      <c r="CQ14" s="318"/>
      <c r="CR14" s="318"/>
      <c r="CS14" s="318"/>
      <c r="CT14" s="318"/>
      <c r="CU14" s="318"/>
      <c r="CV14" s="318"/>
      <c r="CW14" s="318"/>
      <c r="CX14" s="318"/>
      <c r="CY14" s="318"/>
      <c r="CZ14" s="318"/>
      <c r="DA14" s="318"/>
      <c r="DB14" s="318"/>
      <c r="DC14" s="318"/>
      <c r="DD14" s="318"/>
      <c r="DE14" s="318"/>
      <c r="DF14" s="318"/>
      <c r="DG14" s="318"/>
      <c r="DH14" s="318"/>
      <c r="DI14" s="318"/>
      <c r="DJ14" s="318"/>
      <c r="DK14" s="318"/>
      <c r="DL14" s="318"/>
      <c r="DM14" s="318"/>
      <c r="DN14" s="318"/>
      <c r="DO14" s="318"/>
      <c r="DP14" s="318"/>
      <c r="DQ14" s="318"/>
      <c r="DR14" s="318"/>
      <c r="DS14" s="318"/>
      <c r="DT14" s="318"/>
      <c r="DU14" s="318"/>
      <c r="DV14" s="318"/>
      <c r="DW14" s="318"/>
      <c r="DX14" s="318"/>
      <c r="DY14" s="318"/>
      <c r="DZ14" s="318"/>
      <c r="EA14" s="318"/>
      <c r="EB14" s="318"/>
      <c r="EC14" s="318"/>
      <c r="ED14" s="318"/>
      <c r="EE14" s="318"/>
      <c r="EF14" s="318"/>
      <c r="EG14" s="318"/>
      <c r="EH14" s="318"/>
      <c r="EI14" s="318"/>
      <c r="EJ14" s="318"/>
      <c r="EK14" s="318"/>
      <c r="EL14" s="318"/>
      <c r="EM14" s="318"/>
      <c r="EN14" s="318"/>
      <c r="EO14" s="318"/>
      <c r="EP14" s="318"/>
      <c r="EQ14" s="318"/>
      <c r="ER14" s="318"/>
      <c r="ES14" s="318"/>
      <c r="ET14" s="318"/>
      <c r="EU14" s="318"/>
      <c r="EV14" s="318"/>
      <c r="EW14" s="318"/>
      <c r="EX14" s="318"/>
      <c r="EY14" s="318"/>
      <c r="EZ14" s="318"/>
      <c r="FA14" s="318"/>
      <c r="FB14" s="318"/>
      <c r="FC14" s="318"/>
      <c r="FD14" s="318"/>
      <c r="FE14" s="318"/>
      <c r="FF14" s="318"/>
      <c r="FG14" s="318"/>
      <c r="FH14" s="318"/>
      <c r="FI14" s="318"/>
      <c r="FJ14" s="318"/>
      <c r="FK14" s="318"/>
      <c r="FL14" s="318"/>
      <c r="FM14" s="318"/>
      <c r="FN14" s="318"/>
      <c r="FO14" s="318"/>
      <c r="FP14" s="318"/>
      <c r="FQ14" s="318"/>
      <c r="FR14" s="318"/>
      <c r="FS14" s="318"/>
      <c r="FT14" s="318"/>
      <c r="FU14" s="318"/>
      <c r="FV14" s="318"/>
      <c r="FW14" s="318"/>
      <c r="FX14" s="318"/>
      <c r="FY14" s="318"/>
      <c r="FZ14" s="318"/>
      <c r="GA14" s="318"/>
      <c r="GB14" s="318"/>
      <c r="GC14" s="318"/>
      <c r="GD14" s="318"/>
      <c r="GE14" s="318"/>
      <c r="GF14" s="318"/>
      <c r="GG14" s="318"/>
      <c r="GH14" s="318"/>
      <c r="GI14" s="318"/>
      <c r="GJ14" s="318"/>
      <c r="GK14" s="318"/>
      <c r="GL14" s="318"/>
      <c r="GM14" s="318"/>
      <c r="GN14" s="318"/>
      <c r="GO14" s="318"/>
      <c r="GP14" s="318"/>
      <c r="GQ14" s="318"/>
      <c r="GR14" s="318"/>
      <c r="GS14" s="318"/>
      <c r="GT14" s="318"/>
      <c r="GU14" s="318"/>
      <c r="GV14" s="318"/>
      <c r="GW14" s="318"/>
      <c r="GX14" s="318"/>
      <c r="GY14" s="318"/>
      <c r="GZ14" s="318"/>
      <c r="HA14" s="318"/>
      <c r="HB14" s="318"/>
      <c r="HC14" s="318"/>
      <c r="HD14" s="318"/>
      <c r="HE14" s="318"/>
      <c r="HF14" s="318"/>
      <c r="HG14" s="318"/>
      <c r="HH14" s="318"/>
      <c r="HI14" s="318"/>
      <c r="HJ14" s="318"/>
      <c r="HK14" s="318"/>
      <c r="HL14" s="318"/>
      <c r="HM14" s="318"/>
      <c r="HN14" s="318"/>
      <c r="HO14" s="318"/>
      <c r="HP14" s="318"/>
      <c r="HQ14" s="318"/>
      <c r="HR14" s="318"/>
      <c r="HS14" s="318"/>
      <c r="HT14" s="318"/>
      <c r="HU14" s="318"/>
      <c r="HV14" s="318"/>
      <c r="HW14" s="318"/>
      <c r="HX14" s="318"/>
      <c r="HY14" s="318"/>
      <c r="HZ14" s="318"/>
      <c r="IA14" s="318"/>
      <c r="IB14" s="318"/>
      <c r="IC14" s="318"/>
      <c r="ID14" s="318"/>
      <c r="IE14" s="318"/>
      <c r="IF14" s="318"/>
      <c r="IG14" s="318"/>
      <c r="IH14" s="318"/>
      <c r="II14" s="318"/>
      <c r="IJ14" s="318"/>
      <c r="IK14" s="318"/>
      <c r="IL14" s="318"/>
      <c r="IM14" s="318"/>
      <c r="IN14" s="318"/>
      <c r="IO14" s="318"/>
      <c r="IP14" s="318"/>
      <c r="IQ14" s="318"/>
      <c r="IR14" s="318"/>
      <c r="IS14" s="318"/>
      <c r="IT14" s="318"/>
      <c r="IU14" s="318"/>
    </row>
    <row r="15" spans="1:255" s="332" customFormat="1" ht="25.25" customHeight="1" thickTop="1" thickBot="1" x14ac:dyDescent="0.2">
      <c r="A15" s="325" t="s">
        <v>31</v>
      </c>
      <c r="B15" s="326"/>
      <c r="C15" s="326"/>
      <c r="D15" s="326"/>
      <c r="E15" s="326"/>
      <c r="F15" s="326"/>
      <c r="G15" s="326"/>
      <c r="H15" s="327"/>
      <c r="I15" s="328"/>
      <c r="J15" s="329" t="s">
        <v>32</v>
      </c>
      <c r="K15" s="330">
        <f t="shared" ref="K15:V15" si="0">K16+K71</f>
        <v>464365817578</v>
      </c>
      <c r="L15" s="330">
        <f t="shared" si="0"/>
        <v>28073923318.689999</v>
      </c>
      <c r="M15" s="330">
        <f t="shared" si="0"/>
        <v>28073923318.689999</v>
      </c>
      <c r="N15" s="330">
        <f t="shared" si="0"/>
        <v>0</v>
      </c>
      <c r="O15" s="330">
        <f>O16+O71</f>
        <v>3234879000</v>
      </c>
      <c r="P15" s="330">
        <f t="shared" si="0"/>
        <v>467600696578</v>
      </c>
      <c r="Q15" s="330">
        <f>Q16+Q71</f>
        <v>18000000000</v>
      </c>
      <c r="R15" s="330">
        <f t="shared" si="0"/>
        <v>422987616522.69</v>
      </c>
      <c r="S15" s="330">
        <f t="shared" si="0"/>
        <v>353041220062.39001</v>
      </c>
      <c r="T15" s="330">
        <f t="shared" si="0"/>
        <v>230876229136.54001</v>
      </c>
      <c r="U15" s="330">
        <f t="shared" si="0"/>
        <v>230876229136.54001</v>
      </c>
      <c r="V15" s="330">
        <f t="shared" si="0"/>
        <v>230876229136.54001</v>
      </c>
      <c r="W15" s="490">
        <f>S15/P15</f>
        <v>0.75500576163812361</v>
      </c>
      <c r="X15" s="247">
        <f t="shared" ref="X15:X42" si="1">T15/P15</f>
        <v>0.4937465466286528</v>
      </c>
      <c r="Y15" s="331"/>
      <c r="Z15" s="331"/>
      <c r="AA15" s="331"/>
      <c r="AB15" s="331"/>
      <c r="AC15" s="331"/>
      <c r="AD15" s="331"/>
      <c r="AE15" s="331"/>
      <c r="AF15" s="331"/>
      <c r="AG15" s="331"/>
      <c r="AH15" s="331"/>
      <c r="AI15" s="331"/>
      <c r="AJ15" s="331"/>
      <c r="AK15" s="331"/>
      <c r="AL15" s="331"/>
      <c r="AM15" s="331"/>
      <c r="AN15" s="331"/>
      <c r="AO15" s="331"/>
      <c r="AP15" s="331"/>
      <c r="AQ15" s="331"/>
      <c r="AR15" s="331"/>
      <c r="AS15" s="331"/>
      <c r="AT15" s="331"/>
      <c r="AU15" s="331"/>
      <c r="AV15" s="331"/>
      <c r="AW15" s="331"/>
      <c r="AX15" s="331"/>
      <c r="AY15" s="331"/>
      <c r="AZ15" s="331"/>
      <c r="BA15" s="331"/>
      <c r="BB15" s="331"/>
      <c r="BC15" s="331"/>
      <c r="BD15" s="331"/>
      <c r="BE15" s="331"/>
      <c r="BF15" s="331"/>
      <c r="BG15" s="331"/>
      <c r="BH15" s="331"/>
      <c r="BI15" s="331"/>
      <c r="BJ15" s="331"/>
      <c r="BK15" s="331"/>
      <c r="BL15" s="331"/>
      <c r="BM15" s="331"/>
      <c r="BN15" s="331"/>
      <c r="BO15" s="331"/>
      <c r="BP15" s="331"/>
      <c r="BQ15" s="331"/>
      <c r="BR15" s="331"/>
      <c r="BS15" s="331"/>
      <c r="BT15" s="331"/>
      <c r="BU15" s="331"/>
      <c r="BV15" s="331"/>
      <c r="BW15" s="331"/>
      <c r="BX15" s="331"/>
      <c r="BY15" s="331"/>
      <c r="BZ15" s="331"/>
      <c r="CA15" s="331"/>
      <c r="CB15" s="331"/>
      <c r="CC15" s="331"/>
      <c r="CD15" s="331"/>
      <c r="CE15" s="331"/>
      <c r="CF15" s="331"/>
      <c r="CG15" s="331"/>
      <c r="CH15" s="331"/>
      <c r="CI15" s="331"/>
      <c r="CJ15" s="331"/>
      <c r="CK15" s="331"/>
      <c r="CL15" s="331"/>
      <c r="CM15" s="331"/>
      <c r="CN15" s="331"/>
      <c r="CO15" s="331"/>
      <c r="CP15" s="331"/>
      <c r="CQ15" s="331"/>
      <c r="CR15" s="331"/>
      <c r="CS15" s="331"/>
      <c r="CT15" s="331"/>
      <c r="CU15" s="331"/>
      <c r="CV15" s="331"/>
      <c r="CW15" s="331"/>
      <c r="CX15" s="331"/>
      <c r="CY15" s="331"/>
      <c r="CZ15" s="331"/>
      <c r="DA15" s="331"/>
      <c r="DB15" s="331"/>
      <c r="DC15" s="331"/>
      <c r="DD15" s="331"/>
      <c r="DE15" s="331"/>
      <c r="DF15" s="331"/>
      <c r="DG15" s="331"/>
      <c r="DH15" s="331"/>
      <c r="DI15" s="331"/>
      <c r="DJ15" s="331"/>
      <c r="DK15" s="331"/>
      <c r="DL15" s="331"/>
      <c r="DM15" s="331"/>
      <c r="DN15" s="331"/>
      <c r="DO15" s="331"/>
      <c r="DP15" s="331"/>
      <c r="DQ15" s="331"/>
      <c r="DR15" s="331"/>
      <c r="DS15" s="331"/>
      <c r="DT15" s="331"/>
      <c r="DU15" s="331"/>
      <c r="DV15" s="331"/>
      <c r="DW15" s="331"/>
      <c r="DX15" s="331"/>
      <c r="DY15" s="331"/>
      <c r="DZ15" s="331"/>
      <c r="EA15" s="331"/>
      <c r="EB15" s="331"/>
      <c r="EC15" s="331"/>
      <c r="ED15" s="331"/>
      <c r="EE15" s="331"/>
      <c r="EF15" s="331"/>
      <c r="EG15" s="331"/>
      <c r="EH15" s="331"/>
      <c r="EI15" s="331"/>
      <c r="EJ15" s="331"/>
      <c r="EK15" s="331"/>
      <c r="EL15" s="331"/>
      <c r="EM15" s="331"/>
      <c r="EN15" s="331"/>
      <c r="EO15" s="331"/>
      <c r="EP15" s="331"/>
      <c r="EQ15" s="331"/>
      <c r="ER15" s="331"/>
      <c r="ES15" s="331"/>
      <c r="ET15" s="331"/>
      <c r="EU15" s="331"/>
      <c r="EV15" s="331"/>
      <c r="EW15" s="331"/>
      <c r="EX15" s="331"/>
      <c r="EY15" s="331"/>
      <c r="EZ15" s="331"/>
      <c r="FA15" s="331"/>
      <c r="FB15" s="331"/>
      <c r="FC15" s="331"/>
      <c r="FD15" s="331"/>
      <c r="FE15" s="331"/>
      <c r="FF15" s="331"/>
      <c r="FG15" s="331"/>
      <c r="FH15" s="331"/>
      <c r="FI15" s="331"/>
      <c r="FJ15" s="331"/>
      <c r="FK15" s="331"/>
      <c r="FL15" s="331"/>
      <c r="FM15" s="331"/>
      <c r="FN15" s="331"/>
      <c r="FO15" s="331"/>
      <c r="FP15" s="331"/>
      <c r="FQ15" s="331"/>
      <c r="FR15" s="331"/>
      <c r="FS15" s="331"/>
      <c r="FT15" s="331"/>
      <c r="FU15" s="331"/>
      <c r="FV15" s="331"/>
      <c r="FW15" s="331"/>
      <c r="FX15" s="331"/>
      <c r="FY15" s="331"/>
      <c r="FZ15" s="331"/>
      <c r="GA15" s="331"/>
      <c r="GB15" s="331"/>
      <c r="GC15" s="331"/>
      <c r="GD15" s="331"/>
      <c r="GE15" s="331"/>
      <c r="GF15" s="331"/>
      <c r="GG15" s="331"/>
      <c r="GH15" s="331"/>
      <c r="GI15" s="331"/>
      <c r="GJ15" s="331"/>
      <c r="GK15" s="331"/>
      <c r="GL15" s="331"/>
      <c r="GM15" s="331"/>
      <c r="GN15" s="331"/>
      <c r="GO15" s="331"/>
      <c r="GP15" s="331"/>
      <c r="GQ15" s="331"/>
      <c r="GR15" s="331"/>
      <c r="GS15" s="331"/>
      <c r="GT15" s="331"/>
      <c r="GU15" s="331"/>
      <c r="GV15" s="331"/>
      <c r="GW15" s="331"/>
      <c r="GX15" s="331"/>
      <c r="GY15" s="331"/>
      <c r="GZ15" s="331"/>
      <c r="HA15" s="331"/>
      <c r="HB15" s="331"/>
      <c r="HC15" s="331"/>
      <c r="HD15" s="331"/>
      <c r="HE15" s="331"/>
      <c r="HF15" s="331"/>
      <c r="HG15" s="331"/>
      <c r="HH15" s="331"/>
      <c r="HI15" s="331"/>
      <c r="HJ15" s="331"/>
      <c r="HK15" s="331"/>
      <c r="HL15" s="331"/>
      <c r="HM15" s="331"/>
      <c r="HN15" s="331"/>
      <c r="HO15" s="331"/>
      <c r="HP15" s="331"/>
      <c r="HQ15" s="331"/>
      <c r="HR15" s="331"/>
      <c r="HS15" s="331"/>
      <c r="HT15" s="331"/>
      <c r="HU15" s="331"/>
      <c r="HV15" s="331"/>
      <c r="HW15" s="331"/>
      <c r="HX15" s="331"/>
      <c r="HY15" s="331"/>
      <c r="HZ15" s="331"/>
      <c r="IA15" s="331"/>
      <c r="IB15" s="331"/>
      <c r="IC15" s="331"/>
      <c r="ID15" s="331"/>
      <c r="IE15" s="331"/>
      <c r="IF15" s="331"/>
      <c r="IG15" s="331"/>
      <c r="IH15" s="331"/>
      <c r="II15" s="331"/>
      <c r="IJ15" s="331"/>
      <c r="IK15" s="331"/>
      <c r="IL15" s="331"/>
      <c r="IM15" s="331"/>
      <c r="IN15" s="331"/>
      <c r="IO15" s="331"/>
      <c r="IP15" s="331"/>
      <c r="IQ15" s="331"/>
      <c r="IR15" s="331"/>
      <c r="IS15" s="331"/>
      <c r="IT15" s="331"/>
      <c r="IU15" s="331"/>
    </row>
    <row r="16" spans="1:255" s="340" customFormat="1" ht="20" customHeight="1" thickTop="1" thickBot="1" x14ac:dyDescent="0.2">
      <c r="A16" s="333" t="s">
        <v>33</v>
      </c>
      <c r="B16" s="334"/>
      <c r="C16" s="334"/>
      <c r="D16" s="334"/>
      <c r="E16" s="334"/>
      <c r="F16" s="334"/>
      <c r="G16" s="334"/>
      <c r="H16" s="335"/>
      <c r="I16" s="336"/>
      <c r="J16" s="337" t="s">
        <v>34</v>
      </c>
      <c r="K16" s="338">
        <f t="shared" ref="K16:V16" si="2">K17+K38+K53+K64</f>
        <v>64365817578</v>
      </c>
      <c r="L16" s="338">
        <f t="shared" si="2"/>
        <v>446366287.69</v>
      </c>
      <c r="M16" s="338">
        <f t="shared" si="2"/>
        <v>446366287.69</v>
      </c>
      <c r="N16" s="338">
        <f t="shared" si="2"/>
        <v>0</v>
      </c>
      <c r="O16" s="338">
        <f>O17+O38+O53+O64</f>
        <v>3234879000</v>
      </c>
      <c r="P16" s="338">
        <f>P17+P38+P53+P64</f>
        <v>67600696578</v>
      </c>
      <c r="Q16" s="338">
        <f t="shared" si="2"/>
        <v>18000000000</v>
      </c>
      <c r="R16" s="338">
        <f t="shared" si="2"/>
        <v>45259916674.849998</v>
      </c>
      <c r="S16" s="338">
        <f t="shared" si="2"/>
        <v>36235101211.709999</v>
      </c>
      <c r="T16" s="338">
        <f t="shared" si="2"/>
        <v>33225629343.540001</v>
      </c>
      <c r="U16" s="338">
        <f t="shared" si="2"/>
        <v>33225629343.540001</v>
      </c>
      <c r="V16" s="338">
        <f t="shared" si="2"/>
        <v>33225629343.540001</v>
      </c>
      <c r="W16" s="491">
        <f t="shared" ref="W16:W39" si="3">S16/P16</f>
        <v>0.53601668393905821</v>
      </c>
      <c r="X16" s="248">
        <f t="shared" si="1"/>
        <v>0.49149832805647398</v>
      </c>
      <c r="Y16" s="339"/>
      <c r="Z16" s="339"/>
      <c r="AA16" s="339"/>
      <c r="AB16" s="339"/>
      <c r="AC16" s="339"/>
      <c r="AD16" s="339"/>
      <c r="AE16" s="339"/>
      <c r="AF16" s="339"/>
      <c r="AG16" s="339"/>
      <c r="AH16" s="339"/>
      <c r="AI16" s="339"/>
      <c r="AJ16" s="339"/>
      <c r="AK16" s="339"/>
      <c r="AL16" s="339"/>
      <c r="AM16" s="339"/>
      <c r="AN16" s="339"/>
      <c r="AO16" s="339"/>
      <c r="AP16" s="339"/>
      <c r="AQ16" s="339"/>
      <c r="AR16" s="339"/>
      <c r="AS16" s="339"/>
      <c r="AT16" s="339"/>
      <c r="AU16" s="339"/>
      <c r="AV16" s="339"/>
      <c r="AW16" s="339"/>
      <c r="AX16" s="339"/>
      <c r="AY16" s="339"/>
      <c r="AZ16" s="339"/>
      <c r="BA16" s="339"/>
      <c r="BB16" s="339"/>
      <c r="BC16" s="339"/>
      <c r="BD16" s="339"/>
      <c r="BE16" s="339"/>
      <c r="BF16" s="339"/>
      <c r="BG16" s="339"/>
      <c r="BH16" s="339"/>
      <c r="BI16" s="339"/>
      <c r="BJ16" s="339"/>
      <c r="BK16" s="339"/>
      <c r="BL16" s="339"/>
      <c r="BM16" s="339"/>
      <c r="BN16" s="339"/>
      <c r="BO16" s="339"/>
      <c r="BP16" s="339"/>
      <c r="BQ16" s="339"/>
      <c r="BR16" s="339"/>
      <c r="BS16" s="339"/>
      <c r="BT16" s="339"/>
      <c r="BU16" s="339"/>
      <c r="BV16" s="339"/>
      <c r="BW16" s="339"/>
      <c r="BX16" s="339"/>
      <c r="BY16" s="339"/>
      <c r="BZ16" s="339"/>
      <c r="CA16" s="339"/>
      <c r="CB16" s="339"/>
      <c r="CC16" s="339"/>
      <c r="CD16" s="339"/>
      <c r="CE16" s="339"/>
      <c r="CF16" s="339"/>
      <c r="CG16" s="339"/>
      <c r="CH16" s="339"/>
      <c r="CI16" s="339"/>
      <c r="CJ16" s="339"/>
      <c r="CK16" s="339"/>
      <c r="CL16" s="339"/>
      <c r="CM16" s="339"/>
      <c r="CN16" s="339"/>
      <c r="CO16" s="339"/>
      <c r="CP16" s="339"/>
      <c r="CQ16" s="339"/>
      <c r="CR16" s="339"/>
      <c r="CS16" s="339"/>
      <c r="CT16" s="339"/>
      <c r="CU16" s="339"/>
      <c r="CV16" s="339"/>
      <c r="CW16" s="339"/>
      <c r="CX16" s="339"/>
      <c r="CY16" s="339"/>
      <c r="CZ16" s="339"/>
      <c r="DA16" s="339"/>
      <c r="DB16" s="339"/>
      <c r="DC16" s="339"/>
      <c r="DD16" s="339"/>
      <c r="DE16" s="339"/>
      <c r="DF16" s="339"/>
      <c r="DG16" s="339"/>
      <c r="DH16" s="339"/>
      <c r="DI16" s="339"/>
      <c r="DJ16" s="339"/>
      <c r="DK16" s="339"/>
      <c r="DL16" s="339"/>
      <c r="DM16" s="339"/>
      <c r="DN16" s="339"/>
      <c r="DO16" s="339"/>
      <c r="DP16" s="339"/>
      <c r="DQ16" s="339"/>
      <c r="DR16" s="339"/>
      <c r="DS16" s="339"/>
      <c r="DT16" s="339"/>
      <c r="DU16" s="339"/>
      <c r="DV16" s="339"/>
      <c r="DW16" s="339"/>
      <c r="DX16" s="339"/>
      <c r="DY16" s="339"/>
      <c r="DZ16" s="339"/>
      <c r="EA16" s="339"/>
      <c r="EB16" s="339"/>
      <c r="EC16" s="339"/>
      <c r="ED16" s="339"/>
      <c r="EE16" s="339"/>
      <c r="EF16" s="339"/>
      <c r="EG16" s="339"/>
      <c r="EH16" s="339"/>
      <c r="EI16" s="339"/>
      <c r="EJ16" s="339"/>
      <c r="EK16" s="339"/>
      <c r="EL16" s="339"/>
      <c r="EM16" s="339"/>
      <c r="EN16" s="339"/>
      <c r="EO16" s="339"/>
      <c r="EP16" s="339"/>
      <c r="EQ16" s="339"/>
      <c r="ER16" s="339"/>
      <c r="ES16" s="339"/>
      <c r="ET16" s="339"/>
      <c r="EU16" s="339"/>
      <c r="EV16" s="339"/>
      <c r="EW16" s="339"/>
      <c r="EX16" s="339"/>
      <c r="EY16" s="339"/>
      <c r="EZ16" s="339"/>
      <c r="FA16" s="339"/>
      <c r="FB16" s="339"/>
      <c r="FC16" s="339"/>
      <c r="FD16" s="339"/>
      <c r="FE16" s="339"/>
      <c r="FF16" s="339"/>
      <c r="FG16" s="339"/>
      <c r="FH16" s="339"/>
      <c r="FI16" s="339"/>
      <c r="FJ16" s="339"/>
      <c r="FK16" s="339"/>
      <c r="FL16" s="339"/>
      <c r="FM16" s="339"/>
      <c r="FN16" s="339"/>
      <c r="FO16" s="339"/>
      <c r="FP16" s="339"/>
      <c r="FQ16" s="339"/>
      <c r="FR16" s="339"/>
      <c r="FS16" s="339"/>
      <c r="FT16" s="339"/>
      <c r="FU16" s="339"/>
      <c r="FV16" s="339"/>
      <c r="FW16" s="339"/>
      <c r="FX16" s="339"/>
      <c r="FY16" s="339"/>
      <c r="FZ16" s="339"/>
      <c r="GA16" s="339"/>
      <c r="GB16" s="339"/>
      <c r="GC16" s="339"/>
      <c r="GD16" s="339"/>
      <c r="GE16" s="339"/>
      <c r="GF16" s="339"/>
      <c r="GG16" s="339"/>
      <c r="GH16" s="339"/>
      <c r="GI16" s="339"/>
      <c r="GJ16" s="339"/>
      <c r="GK16" s="339"/>
      <c r="GL16" s="339"/>
      <c r="GM16" s="339"/>
      <c r="GN16" s="339"/>
      <c r="GO16" s="339"/>
      <c r="GP16" s="339"/>
      <c r="GQ16" s="339"/>
      <c r="GR16" s="339"/>
      <c r="GS16" s="339"/>
      <c r="GT16" s="339"/>
      <c r="GU16" s="339"/>
      <c r="GV16" s="339"/>
      <c r="GW16" s="339"/>
      <c r="GX16" s="339"/>
      <c r="GY16" s="339"/>
      <c r="GZ16" s="339"/>
      <c r="HA16" s="339"/>
      <c r="HB16" s="339"/>
      <c r="HC16" s="339"/>
      <c r="HD16" s="339"/>
      <c r="HE16" s="339"/>
      <c r="HF16" s="339"/>
      <c r="HG16" s="339"/>
      <c r="HH16" s="339"/>
      <c r="HI16" s="339"/>
      <c r="HJ16" s="339"/>
      <c r="HK16" s="339"/>
      <c r="HL16" s="339"/>
      <c r="HM16" s="339"/>
      <c r="HN16" s="339"/>
      <c r="HO16" s="339"/>
      <c r="HP16" s="339"/>
      <c r="HQ16" s="339"/>
      <c r="HR16" s="339"/>
      <c r="HS16" s="339"/>
      <c r="HT16" s="339"/>
      <c r="HU16" s="339"/>
      <c r="HV16" s="339"/>
      <c r="HW16" s="339"/>
      <c r="HX16" s="339"/>
      <c r="HY16" s="339"/>
      <c r="HZ16" s="339"/>
      <c r="IA16" s="339"/>
      <c r="IB16" s="339"/>
      <c r="IC16" s="339"/>
      <c r="ID16" s="339"/>
      <c r="IE16" s="339"/>
      <c r="IF16" s="339"/>
      <c r="IG16" s="339"/>
      <c r="IH16" s="339"/>
      <c r="II16" s="339"/>
      <c r="IJ16" s="339"/>
      <c r="IK16" s="339"/>
      <c r="IL16" s="339"/>
      <c r="IM16" s="339"/>
      <c r="IN16" s="339"/>
      <c r="IO16" s="339"/>
      <c r="IP16" s="339"/>
      <c r="IQ16" s="339"/>
      <c r="IR16" s="339"/>
      <c r="IS16" s="339"/>
      <c r="IT16" s="339"/>
      <c r="IU16" s="339"/>
    </row>
    <row r="17" spans="1:25" s="339" customFormat="1" ht="14" thickTop="1" x14ac:dyDescent="0.15">
      <c r="A17" s="341" t="s">
        <v>33</v>
      </c>
      <c r="B17" s="342" t="s">
        <v>35</v>
      </c>
      <c r="C17" s="342"/>
      <c r="D17" s="342"/>
      <c r="E17" s="342"/>
      <c r="F17" s="342"/>
      <c r="G17" s="342"/>
      <c r="H17" s="343"/>
      <c r="I17" s="344"/>
      <c r="J17" s="345" t="s">
        <v>36</v>
      </c>
      <c r="K17" s="346">
        <f t="shared" ref="K17:V17" si="4">SUM(K18)</f>
        <v>25638308166</v>
      </c>
      <c r="L17" s="347">
        <f t="shared" si="4"/>
        <v>0</v>
      </c>
      <c r="M17" s="347">
        <f t="shared" si="4"/>
        <v>0</v>
      </c>
      <c r="N17" s="348">
        <f t="shared" si="4"/>
        <v>0</v>
      </c>
      <c r="O17" s="347">
        <f>+O19+O21+O31</f>
        <v>3234879000</v>
      </c>
      <c r="P17" s="347">
        <f>SUM(P18)</f>
        <v>28873187166</v>
      </c>
      <c r="Q17" s="347">
        <f t="shared" si="4"/>
        <v>0</v>
      </c>
      <c r="R17" s="347">
        <f t="shared" si="4"/>
        <v>25638308166</v>
      </c>
      <c r="S17" s="347">
        <f t="shared" si="4"/>
        <v>20441300682</v>
      </c>
      <c r="T17" s="347">
        <f t="shared" si="4"/>
        <v>20441300682</v>
      </c>
      <c r="U17" s="348">
        <f t="shared" si="4"/>
        <v>20441300682</v>
      </c>
      <c r="V17" s="348">
        <f t="shared" si="4"/>
        <v>20441300682</v>
      </c>
      <c r="W17" s="492">
        <f t="shared" si="3"/>
        <v>0.70796828089941255</v>
      </c>
      <c r="X17" s="249">
        <f t="shared" si="1"/>
        <v>0.70796828089941255</v>
      </c>
      <c r="Y17" s="517"/>
    </row>
    <row r="18" spans="1:25" s="339" customFormat="1" x14ac:dyDescent="0.15">
      <c r="A18" s="349" t="s">
        <v>33</v>
      </c>
      <c r="B18" s="350" t="s">
        <v>35</v>
      </c>
      <c r="C18" s="350" t="s">
        <v>35</v>
      </c>
      <c r="D18" s="350"/>
      <c r="E18" s="351"/>
      <c r="F18" s="351"/>
      <c r="G18" s="352"/>
      <c r="H18" s="353"/>
      <c r="I18" s="354"/>
      <c r="J18" s="359" t="s">
        <v>37</v>
      </c>
      <c r="K18" s="356">
        <f>K19+K21+K31</f>
        <v>25638308166</v>
      </c>
      <c r="L18" s="357"/>
      <c r="M18" s="357"/>
      <c r="N18" s="358">
        <f>N19+N21+N31</f>
        <v>0</v>
      </c>
      <c r="O18" s="357"/>
      <c r="P18" s="357">
        <f>P19+P21+P31</f>
        <v>28873187166</v>
      </c>
      <c r="Q18" s="357">
        <f t="shared" ref="Q18:V18" si="5">Q19+Q21+Q31</f>
        <v>0</v>
      </c>
      <c r="R18" s="357">
        <f t="shared" si="5"/>
        <v>25638308166</v>
      </c>
      <c r="S18" s="357">
        <f t="shared" si="5"/>
        <v>20441300682</v>
      </c>
      <c r="T18" s="357">
        <f t="shared" si="5"/>
        <v>20441300682</v>
      </c>
      <c r="U18" s="358">
        <f t="shared" si="5"/>
        <v>20441300682</v>
      </c>
      <c r="V18" s="358">
        <f t="shared" si="5"/>
        <v>20441300682</v>
      </c>
      <c r="W18" s="493">
        <f t="shared" si="3"/>
        <v>0.70796828089941255</v>
      </c>
      <c r="X18" s="250">
        <f t="shared" si="1"/>
        <v>0.70796828089941255</v>
      </c>
    </row>
    <row r="19" spans="1:25" s="339" customFormat="1" x14ac:dyDescent="0.15">
      <c r="A19" s="349" t="s">
        <v>33</v>
      </c>
      <c r="B19" s="350" t="s">
        <v>35</v>
      </c>
      <c r="C19" s="350" t="s">
        <v>35</v>
      </c>
      <c r="D19" s="350" t="s">
        <v>35</v>
      </c>
      <c r="E19" s="351"/>
      <c r="F19" s="351"/>
      <c r="G19" s="352"/>
      <c r="H19" s="353"/>
      <c r="I19" s="354"/>
      <c r="J19" s="359" t="s">
        <v>38</v>
      </c>
      <c r="K19" s="356">
        <f>K20</f>
        <v>17194812437</v>
      </c>
      <c r="L19" s="357"/>
      <c r="M19" s="357">
        <f>M20</f>
        <v>0</v>
      </c>
      <c r="N19" s="358">
        <f>N20</f>
        <v>0</v>
      </c>
      <c r="O19" s="357">
        <v>1780188000</v>
      </c>
      <c r="P19" s="357">
        <f>K19-L19+M19-N19+O19</f>
        <v>18975000437</v>
      </c>
      <c r="Q19" s="357">
        <f t="shared" ref="Q19:V19" si="6">Q20</f>
        <v>0</v>
      </c>
      <c r="R19" s="357">
        <f t="shared" si="6"/>
        <v>17194812437</v>
      </c>
      <c r="S19" s="357">
        <f t="shared" si="6"/>
        <v>13331314849</v>
      </c>
      <c r="T19" s="357">
        <f t="shared" si="6"/>
        <v>13331314849</v>
      </c>
      <c r="U19" s="358">
        <f t="shared" si="6"/>
        <v>13331314849</v>
      </c>
      <c r="V19" s="358">
        <f t="shared" si="6"/>
        <v>13331314849</v>
      </c>
      <c r="W19" s="494">
        <f t="shared" si="3"/>
        <v>0.70257257138212315</v>
      </c>
      <c r="X19" s="251">
        <f t="shared" si="1"/>
        <v>0.70257257138212315</v>
      </c>
    </row>
    <row r="20" spans="1:25" s="529" customFormat="1" x14ac:dyDescent="0.15">
      <c r="A20" s="518" t="s">
        <v>33</v>
      </c>
      <c r="B20" s="519" t="s">
        <v>35</v>
      </c>
      <c r="C20" s="519" t="s">
        <v>35</v>
      </c>
      <c r="D20" s="519" t="s">
        <v>35</v>
      </c>
      <c r="E20" s="520" t="s">
        <v>39</v>
      </c>
      <c r="F20" s="520"/>
      <c r="G20" s="521">
        <v>10</v>
      </c>
      <c r="H20" s="522" t="s">
        <v>40</v>
      </c>
      <c r="I20" s="523" t="s">
        <v>41</v>
      </c>
      <c r="J20" s="524" t="s">
        <v>42</v>
      </c>
      <c r="K20" s="525">
        <v>17194812437</v>
      </c>
      <c r="L20" s="526"/>
      <c r="M20" s="526"/>
      <c r="N20" s="527"/>
      <c r="O20" s="526">
        <v>0</v>
      </c>
      <c r="P20" s="539">
        <f>K20-L20+M20-N20+O20</f>
        <v>17194812437</v>
      </c>
      <c r="Q20" s="526"/>
      <c r="R20" s="526">
        <v>17194812437</v>
      </c>
      <c r="S20" s="526">
        <v>13331314849</v>
      </c>
      <c r="T20" s="526">
        <v>13331314849</v>
      </c>
      <c r="U20" s="527">
        <v>13331314849</v>
      </c>
      <c r="V20" s="527">
        <v>13331314849</v>
      </c>
      <c r="W20" s="495">
        <f>S20/P20</f>
        <v>0.77531028022809478</v>
      </c>
      <c r="X20" s="252">
        <f t="shared" si="1"/>
        <v>0.77531028022809478</v>
      </c>
      <c r="Y20" s="528"/>
    </row>
    <row r="21" spans="1:25" s="339" customFormat="1" ht="19.25" customHeight="1" x14ac:dyDescent="0.15">
      <c r="A21" s="349" t="s">
        <v>33</v>
      </c>
      <c r="B21" s="350" t="s">
        <v>35</v>
      </c>
      <c r="C21" s="350" t="s">
        <v>35</v>
      </c>
      <c r="D21" s="350" t="s">
        <v>43</v>
      </c>
      <c r="E21" s="351"/>
      <c r="F21" s="351"/>
      <c r="G21" s="352"/>
      <c r="H21" s="353"/>
      <c r="I21" s="354"/>
      <c r="J21" s="359" t="s">
        <v>44</v>
      </c>
      <c r="K21" s="356">
        <f t="shared" ref="K21:V21" si="7">SUM(K22:K30)</f>
        <v>6086624289</v>
      </c>
      <c r="L21" s="357">
        <f t="shared" si="7"/>
        <v>0</v>
      </c>
      <c r="M21" s="357">
        <f t="shared" si="7"/>
        <v>0</v>
      </c>
      <c r="N21" s="358">
        <f t="shared" si="7"/>
        <v>0</v>
      </c>
      <c r="O21" s="357">
        <v>857641000</v>
      </c>
      <c r="P21" s="357">
        <f>K21-L21+M21-N21+O21</f>
        <v>6944265289</v>
      </c>
      <c r="Q21" s="357">
        <f t="shared" si="7"/>
        <v>0</v>
      </c>
      <c r="R21" s="357">
        <f t="shared" si="7"/>
        <v>6086624289</v>
      </c>
      <c r="S21" s="357">
        <f t="shared" si="7"/>
        <v>5317459613</v>
      </c>
      <c r="T21" s="357">
        <f t="shared" si="7"/>
        <v>5317459613</v>
      </c>
      <c r="U21" s="358">
        <f t="shared" si="7"/>
        <v>5317459613</v>
      </c>
      <c r="V21" s="358">
        <f t="shared" si="7"/>
        <v>5317459613</v>
      </c>
      <c r="W21" s="494">
        <f t="shared" si="3"/>
        <v>0.76573393897019937</v>
      </c>
      <c r="X21" s="251">
        <f t="shared" si="1"/>
        <v>0.76573393897019937</v>
      </c>
    </row>
    <row r="22" spans="1:25" s="363" customFormat="1" ht="22" x14ac:dyDescent="0.15">
      <c r="A22" s="213" t="s">
        <v>33</v>
      </c>
      <c r="B22" s="214" t="s">
        <v>35</v>
      </c>
      <c r="C22" s="214" t="s">
        <v>35</v>
      </c>
      <c r="D22" s="214" t="s">
        <v>43</v>
      </c>
      <c r="E22" s="205" t="s">
        <v>39</v>
      </c>
      <c r="F22" s="205"/>
      <c r="G22" s="207">
        <v>10</v>
      </c>
      <c r="H22" s="206" t="s">
        <v>40</v>
      </c>
      <c r="I22" s="208" t="s">
        <v>41</v>
      </c>
      <c r="J22" s="360" t="s">
        <v>45</v>
      </c>
      <c r="K22" s="258">
        <v>1800000000</v>
      </c>
      <c r="L22" s="361"/>
      <c r="M22" s="361"/>
      <c r="N22" s="362"/>
      <c r="O22" s="361"/>
      <c r="P22" s="361">
        <f t="shared" ref="P22:P37" si="8">K22-L22+M22-N22+O22</f>
        <v>1800000000</v>
      </c>
      <c r="Q22" s="361"/>
      <c r="R22" s="361">
        <v>1800000000</v>
      </c>
      <c r="S22" s="361">
        <v>1568005400</v>
      </c>
      <c r="T22" s="361">
        <v>1568005400</v>
      </c>
      <c r="U22" s="362">
        <v>1568005400</v>
      </c>
      <c r="V22" s="362">
        <v>1568005400</v>
      </c>
      <c r="W22" s="495">
        <f>S22/P22</f>
        <v>0.87111411111111114</v>
      </c>
      <c r="X22" s="252">
        <f t="shared" si="1"/>
        <v>0.87111411111111114</v>
      </c>
    </row>
    <row r="23" spans="1:25" s="363" customFormat="1" ht="33" x14ac:dyDescent="0.15">
      <c r="A23" s="213" t="s">
        <v>33</v>
      </c>
      <c r="B23" s="214" t="s">
        <v>35</v>
      </c>
      <c r="C23" s="214" t="s">
        <v>35</v>
      </c>
      <c r="D23" s="214" t="s">
        <v>43</v>
      </c>
      <c r="E23" s="205" t="s">
        <v>46</v>
      </c>
      <c r="F23" s="205"/>
      <c r="G23" s="207">
        <v>10</v>
      </c>
      <c r="H23" s="206" t="s">
        <v>40</v>
      </c>
      <c r="I23" s="208" t="s">
        <v>41</v>
      </c>
      <c r="J23" s="360" t="s">
        <v>47</v>
      </c>
      <c r="K23" s="258">
        <v>1330000000</v>
      </c>
      <c r="L23" s="361"/>
      <c r="M23" s="361"/>
      <c r="N23" s="362"/>
      <c r="O23" s="361"/>
      <c r="P23" s="361">
        <f t="shared" si="8"/>
        <v>1330000000</v>
      </c>
      <c r="Q23" s="361"/>
      <c r="R23" s="361">
        <v>1330000000</v>
      </c>
      <c r="S23" s="361">
        <v>1109096308</v>
      </c>
      <c r="T23" s="361">
        <v>1109096308</v>
      </c>
      <c r="U23" s="362">
        <v>1109096308</v>
      </c>
      <c r="V23" s="362">
        <v>1109096308</v>
      </c>
      <c r="W23" s="495">
        <f t="shared" si="3"/>
        <v>0.83390699849624061</v>
      </c>
      <c r="X23" s="252">
        <f t="shared" si="1"/>
        <v>0.83390699849624061</v>
      </c>
    </row>
    <row r="24" spans="1:25" s="363" customFormat="1" x14ac:dyDescent="0.15">
      <c r="A24" s="213" t="s">
        <v>33</v>
      </c>
      <c r="B24" s="214" t="s">
        <v>35</v>
      </c>
      <c r="C24" s="214" t="s">
        <v>35</v>
      </c>
      <c r="D24" s="214" t="s">
        <v>43</v>
      </c>
      <c r="E24" s="205" t="s">
        <v>48</v>
      </c>
      <c r="F24" s="205"/>
      <c r="G24" s="207">
        <v>10</v>
      </c>
      <c r="H24" s="206" t="s">
        <v>40</v>
      </c>
      <c r="I24" s="208" t="s">
        <v>41</v>
      </c>
      <c r="J24" s="360" t="s">
        <v>49</v>
      </c>
      <c r="K24" s="258">
        <v>1360624289</v>
      </c>
      <c r="L24" s="361"/>
      <c r="M24" s="361"/>
      <c r="N24" s="362"/>
      <c r="O24" s="361"/>
      <c r="P24" s="361">
        <f t="shared" si="8"/>
        <v>1360624289</v>
      </c>
      <c r="Q24" s="361"/>
      <c r="R24" s="361">
        <v>1360624289</v>
      </c>
      <c r="S24" s="361">
        <v>1286769805</v>
      </c>
      <c r="T24" s="361">
        <v>1286769805</v>
      </c>
      <c r="U24" s="362">
        <v>1286769805</v>
      </c>
      <c r="V24" s="362">
        <v>1286769805</v>
      </c>
      <c r="W24" s="495">
        <f t="shared" si="3"/>
        <v>0.94572014876033128</v>
      </c>
      <c r="X24" s="252">
        <f t="shared" si="1"/>
        <v>0.94572014876033128</v>
      </c>
    </row>
    <row r="25" spans="1:25" s="363" customFormat="1" ht="22" x14ac:dyDescent="0.15">
      <c r="A25" s="213" t="s">
        <v>33</v>
      </c>
      <c r="B25" s="214" t="s">
        <v>35</v>
      </c>
      <c r="C25" s="214" t="s">
        <v>35</v>
      </c>
      <c r="D25" s="214" t="s">
        <v>43</v>
      </c>
      <c r="E25" s="205" t="s">
        <v>50</v>
      </c>
      <c r="F25" s="205"/>
      <c r="G25" s="207">
        <v>10</v>
      </c>
      <c r="H25" s="206" t="s">
        <v>40</v>
      </c>
      <c r="I25" s="208" t="s">
        <v>41</v>
      </c>
      <c r="J25" s="360" t="s">
        <v>51</v>
      </c>
      <c r="K25" s="258">
        <v>670000000</v>
      </c>
      <c r="L25" s="361"/>
      <c r="M25" s="361"/>
      <c r="N25" s="362"/>
      <c r="O25" s="361"/>
      <c r="P25" s="361">
        <f t="shared" si="8"/>
        <v>670000000</v>
      </c>
      <c r="Q25" s="361"/>
      <c r="R25" s="361">
        <v>670000000</v>
      </c>
      <c r="S25" s="361">
        <v>565702500</v>
      </c>
      <c r="T25" s="361">
        <v>565702500</v>
      </c>
      <c r="U25" s="362">
        <v>565702500</v>
      </c>
      <c r="V25" s="362">
        <v>565702500</v>
      </c>
      <c r="W25" s="495">
        <f t="shared" si="3"/>
        <v>0.84433208955223882</v>
      </c>
      <c r="X25" s="252">
        <f t="shared" si="1"/>
        <v>0.84433208955223882</v>
      </c>
    </row>
    <row r="26" spans="1:25" s="363" customFormat="1" ht="22" x14ac:dyDescent="0.15">
      <c r="A26" s="213" t="s">
        <v>33</v>
      </c>
      <c r="B26" s="214" t="s">
        <v>35</v>
      </c>
      <c r="C26" s="214" t="s">
        <v>35</v>
      </c>
      <c r="D26" s="214" t="s">
        <v>43</v>
      </c>
      <c r="E26" s="205" t="s">
        <v>52</v>
      </c>
      <c r="F26" s="205"/>
      <c r="G26" s="207">
        <v>10</v>
      </c>
      <c r="H26" s="206" t="s">
        <v>40</v>
      </c>
      <c r="I26" s="208" t="s">
        <v>41</v>
      </c>
      <c r="J26" s="360" t="s">
        <v>53</v>
      </c>
      <c r="K26" s="258">
        <v>96000000</v>
      </c>
      <c r="L26" s="361"/>
      <c r="M26" s="361"/>
      <c r="N26" s="362"/>
      <c r="O26" s="361"/>
      <c r="P26" s="361">
        <f t="shared" si="8"/>
        <v>96000000</v>
      </c>
      <c r="Q26" s="361"/>
      <c r="R26" s="361">
        <v>96000000</v>
      </c>
      <c r="S26" s="361">
        <v>80487700</v>
      </c>
      <c r="T26" s="361">
        <v>80487700</v>
      </c>
      <c r="U26" s="362">
        <v>80487700</v>
      </c>
      <c r="V26" s="362">
        <v>80487700</v>
      </c>
      <c r="W26" s="495">
        <f t="shared" si="3"/>
        <v>0.83841354166666671</v>
      </c>
      <c r="X26" s="252">
        <f t="shared" si="1"/>
        <v>0.83841354166666671</v>
      </c>
    </row>
    <row r="27" spans="1:25" s="363" customFormat="1" x14ac:dyDescent="0.15">
      <c r="A27" s="213" t="s">
        <v>33</v>
      </c>
      <c r="B27" s="214" t="s">
        <v>35</v>
      </c>
      <c r="C27" s="214" t="s">
        <v>35</v>
      </c>
      <c r="D27" s="214" t="s">
        <v>43</v>
      </c>
      <c r="E27" s="205" t="s">
        <v>54</v>
      </c>
      <c r="F27" s="205"/>
      <c r="G27" s="207">
        <v>10</v>
      </c>
      <c r="H27" s="206" t="s">
        <v>40</v>
      </c>
      <c r="I27" s="208" t="s">
        <v>41</v>
      </c>
      <c r="J27" s="360" t="s">
        <v>55</v>
      </c>
      <c r="K27" s="258">
        <v>490000000</v>
      </c>
      <c r="L27" s="361"/>
      <c r="M27" s="361"/>
      <c r="N27" s="362"/>
      <c r="O27" s="361"/>
      <c r="P27" s="361">
        <f t="shared" si="8"/>
        <v>490000000</v>
      </c>
      <c r="Q27" s="361"/>
      <c r="R27" s="361">
        <v>490000000</v>
      </c>
      <c r="S27" s="361">
        <v>424303900</v>
      </c>
      <c r="T27" s="361">
        <v>424303900</v>
      </c>
      <c r="U27" s="362">
        <v>424303900</v>
      </c>
      <c r="V27" s="362">
        <v>424303900</v>
      </c>
      <c r="W27" s="495">
        <f t="shared" si="3"/>
        <v>0.8659263265306123</v>
      </c>
      <c r="X27" s="252">
        <f t="shared" si="1"/>
        <v>0.8659263265306123</v>
      </c>
    </row>
    <row r="28" spans="1:25" s="363" customFormat="1" x14ac:dyDescent="0.15">
      <c r="A28" s="213" t="s">
        <v>33</v>
      </c>
      <c r="B28" s="214" t="s">
        <v>35</v>
      </c>
      <c r="C28" s="214" t="s">
        <v>35</v>
      </c>
      <c r="D28" s="214" t="s">
        <v>43</v>
      </c>
      <c r="E28" s="205" t="s">
        <v>56</v>
      </c>
      <c r="F28" s="205"/>
      <c r="G28" s="207">
        <v>10</v>
      </c>
      <c r="H28" s="206" t="s">
        <v>40</v>
      </c>
      <c r="I28" s="208" t="s">
        <v>41</v>
      </c>
      <c r="J28" s="360" t="s">
        <v>57</v>
      </c>
      <c r="K28" s="258">
        <v>90000000</v>
      </c>
      <c r="L28" s="361"/>
      <c r="M28" s="361"/>
      <c r="N28" s="362"/>
      <c r="O28" s="361"/>
      <c r="P28" s="361">
        <f t="shared" si="8"/>
        <v>90000000</v>
      </c>
      <c r="Q28" s="361"/>
      <c r="R28" s="361">
        <v>90000000</v>
      </c>
      <c r="S28" s="361">
        <v>70798700</v>
      </c>
      <c r="T28" s="361">
        <v>70798700</v>
      </c>
      <c r="U28" s="362">
        <v>70798700</v>
      </c>
      <c r="V28" s="362">
        <v>70798700</v>
      </c>
      <c r="W28" s="495">
        <f t="shared" si="3"/>
        <v>0.7866522222222222</v>
      </c>
      <c r="X28" s="252">
        <f t="shared" si="1"/>
        <v>0.7866522222222222</v>
      </c>
    </row>
    <row r="29" spans="1:25" s="363" customFormat="1" x14ac:dyDescent="0.15">
      <c r="A29" s="213" t="s">
        <v>33</v>
      </c>
      <c r="B29" s="214" t="s">
        <v>35</v>
      </c>
      <c r="C29" s="214" t="s">
        <v>35</v>
      </c>
      <c r="D29" s="214" t="s">
        <v>43</v>
      </c>
      <c r="E29" s="205" t="s">
        <v>58</v>
      </c>
      <c r="F29" s="205"/>
      <c r="G29" s="207">
        <v>10</v>
      </c>
      <c r="H29" s="206" t="s">
        <v>40</v>
      </c>
      <c r="I29" s="208" t="s">
        <v>41</v>
      </c>
      <c r="J29" s="360" t="s">
        <v>59</v>
      </c>
      <c r="K29" s="258">
        <v>90000000</v>
      </c>
      <c r="L29" s="361"/>
      <c r="M29" s="361"/>
      <c r="N29" s="362"/>
      <c r="O29" s="361"/>
      <c r="P29" s="361">
        <f t="shared" si="8"/>
        <v>90000000</v>
      </c>
      <c r="Q29" s="361"/>
      <c r="R29" s="361">
        <v>90000000</v>
      </c>
      <c r="S29" s="361">
        <v>70798700</v>
      </c>
      <c r="T29" s="361">
        <v>70798700</v>
      </c>
      <c r="U29" s="362">
        <v>70798700</v>
      </c>
      <c r="V29" s="362">
        <v>70798700</v>
      </c>
      <c r="W29" s="495">
        <f t="shared" si="3"/>
        <v>0.7866522222222222</v>
      </c>
      <c r="X29" s="252">
        <f t="shared" si="1"/>
        <v>0.7866522222222222</v>
      </c>
    </row>
    <row r="30" spans="1:25" s="363" customFormat="1" ht="22" x14ac:dyDescent="0.15">
      <c r="A30" s="213" t="s">
        <v>33</v>
      </c>
      <c r="B30" s="214" t="s">
        <v>35</v>
      </c>
      <c r="C30" s="214" t="s">
        <v>35</v>
      </c>
      <c r="D30" s="214" t="s">
        <v>43</v>
      </c>
      <c r="E30" s="205" t="s">
        <v>60</v>
      </c>
      <c r="F30" s="205"/>
      <c r="G30" s="207">
        <v>10</v>
      </c>
      <c r="H30" s="206" t="s">
        <v>40</v>
      </c>
      <c r="I30" s="208" t="s">
        <v>41</v>
      </c>
      <c r="J30" s="360" t="s">
        <v>61</v>
      </c>
      <c r="K30" s="258">
        <v>160000000</v>
      </c>
      <c r="L30" s="361"/>
      <c r="M30" s="361"/>
      <c r="N30" s="362"/>
      <c r="O30" s="361"/>
      <c r="P30" s="361">
        <f t="shared" si="8"/>
        <v>160000000</v>
      </c>
      <c r="Q30" s="361"/>
      <c r="R30" s="361">
        <v>160000000</v>
      </c>
      <c r="S30" s="361">
        <v>141496600</v>
      </c>
      <c r="T30" s="361">
        <v>141496600</v>
      </c>
      <c r="U30" s="362">
        <v>141496600</v>
      </c>
      <c r="V30" s="362">
        <v>141496600</v>
      </c>
      <c r="W30" s="495">
        <f t="shared" si="3"/>
        <v>0.88435375000000005</v>
      </c>
      <c r="X30" s="252">
        <f t="shared" si="1"/>
        <v>0.88435375000000005</v>
      </c>
    </row>
    <row r="31" spans="1:25" s="339" customFormat="1" ht="25.75" customHeight="1" x14ac:dyDescent="0.15">
      <c r="A31" s="349" t="s">
        <v>33</v>
      </c>
      <c r="B31" s="350" t="s">
        <v>35</v>
      </c>
      <c r="C31" s="350" t="s">
        <v>35</v>
      </c>
      <c r="D31" s="350" t="s">
        <v>62</v>
      </c>
      <c r="E31" s="351"/>
      <c r="F31" s="351"/>
      <c r="G31" s="352"/>
      <c r="H31" s="353"/>
      <c r="I31" s="354"/>
      <c r="J31" s="359" t="s">
        <v>63</v>
      </c>
      <c r="K31" s="356">
        <f>SUM(K32:K37)</f>
        <v>2356871440</v>
      </c>
      <c r="L31" s="357">
        <f>SUM(L32:L37)</f>
        <v>0</v>
      </c>
      <c r="M31" s="357">
        <f>SUM(M32:M37)</f>
        <v>0</v>
      </c>
      <c r="N31" s="358">
        <f>SUM(N32:N37)</f>
        <v>0</v>
      </c>
      <c r="O31" s="357">
        <v>597050000</v>
      </c>
      <c r="P31" s="357">
        <f>K31-L31+M31-N31+O31</f>
        <v>2953921440</v>
      </c>
      <c r="Q31" s="357">
        <f t="shared" ref="Q31:V31" si="9">SUM(Q32:Q37)</f>
        <v>0</v>
      </c>
      <c r="R31" s="357">
        <f t="shared" si="9"/>
        <v>2356871440</v>
      </c>
      <c r="S31" s="357">
        <f t="shared" si="9"/>
        <v>1792526220</v>
      </c>
      <c r="T31" s="357">
        <f t="shared" si="9"/>
        <v>1792526220</v>
      </c>
      <c r="U31" s="358">
        <f t="shared" si="9"/>
        <v>1792526220</v>
      </c>
      <c r="V31" s="358">
        <f t="shared" si="9"/>
        <v>1792526220</v>
      </c>
      <c r="W31" s="494">
        <f t="shared" si="3"/>
        <v>0.60682934749950557</v>
      </c>
      <c r="X31" s="251">
        <f t="shared" si="1"/>
        <v>0.60682934749950557</v>
      </c>
    </row>
    <row r="32" spans="1:25" s="363" customFormat="1" ht="21" customHeight="1" x14ac:dyDescent="0.15">
      <c r="A32" s="213" t="s">
        <v>33</v>
      </c>
      <c r="B32" s="214" t="s">
        <v>35</v>
      </c>
      <c r="C32" s="214" t="s">
        <v>35</v>
      </c>
      <c r="D32" s="214" t="s">
        <v>62</v>
      </c>
      <c r="E32" s="205" t="s">
        <v>39</v>
      </c>
      <c r="F32" s="205"/>
      <c r="G32" s="207">
        <v>10</v>
      </c>
      <c r="H32" s="206" t="s">
        <v>40</v>
      </c>
      <c r="I32" s="208" t="s">
        <v>41</v>
      </c>
      <c r="J32" s="360" t="s">
        <v>64</v>
      </c>
      <c r="K32" s="258">
        <v>1088871440</v>
      </c>
      <c r="L32" s="361"/>
      <c r="M32" s="361"/>
      <c r="N32" s="362"/>
      <c r="O32" s="361"/>
      <c r="P32" s="361">
        <f t="shared" si="8"/>
        <v>1088871440</v>
      </c>
      <c r="Q32" s="361"/>
      <c r="R32" s="361">
        <v>1088871440</v>
      </c>
      <c r="S32" s="361">
        <v>818365300</v>
      </c>
      <c r="T32" s="361">
        <v>818365300</v>
      </c>
      <c r="U32" s="362">
        <v>818365300</v>
      </c>
      <c r="V32" s="362">
        <v>818365300</v>
      </c>
      <c r="W32" s="496">
        <f t="shared" si="3"/>
        <v>0.75157201294580744</v>
      </c>
      <c r="X32" s="252">
        <f t="shared" si="1"/>
        <v>0.75157201294580744</v>
      </c>
    </row>
    <row r="33" spans="1:24" s="363" customFormat="1" x14ac:dyDescent="0.15">
      <c r="A33" s="213" t="s">
        <v>33</v>
      </c>
      <c r="B33" s="214" t="s">
        <v>35</v>
      </c>
      <c r="C33" s="214" t="s">
        <v>35</v>
      </c>
      <c r="D33" s="214" t="s">
        <v>62</v>
      </c>
      <c r="E33" s="205" t="s">
        <v>46</v>
      </c>
      <c r="F33" s="205"/>
      <c r="G33" s="207">
        <v>10</v>
      </c>
      <c r="H33" s="206" t="s">
        <v>40</v>
      </c>
      <c r="I33" s="208" t="s">
        <v>41</v>
      </c>
      <c r="J33" s="360" t="s">
        <v>65</v>
      </c>
      <c r="K33" s="258">
        <v>255000000</v>
      </c>
      <c r="L33" s="361"/>
      <c r="M33" s="361"/>
      <c r="N33" s="362"/>
      <c r="O33" s="361"/>
      <c r="P33" s="361">
        <f t="shared" si="8"/>
        <v>255000000</v>
      </c>
      <c r="Q33" s="361"/>
      <c r="R33" s="361">
        <v>255000000</v>
      </c>
      <c r="S33" s="361">
        <v>237957501</v>
      </c>
      <c r="T33" s="361">
        <v>237957501</v>
      </c>
      <c r="U33" s="362">
        <v>237957501</v>
      </c>
      <c r="V33" s="362">
        <v>237957501</v>
      </c>
      <c r="W33" s="496">
        <f t="shared" si="3"/>
        <v>0.93316667058823533</v>
      </c>
      <c r="X33" s="252">
        <f t="shared" si="1"/>
        <v>0.93316667058823533</v>
      </c>
    </row>
    <row r="34" spans="1:24" s="363" customFormat="1" x14ac:dyDescent="0.15">
      <c r="A34" s="213" t="s">
        <v>33</v>
      </c>
      <c r="B34" s="214" t="s">
        <v>35</v>
      </c>
      <c r="C34" s="214" t="s">
        <v>35</v>
      </c>
      <c r="D34" s="214" t="s">
        <v>62</v>
      </c>
      <c r="E34" s="205" t="s">
        <v>52</v>
      </c>
      <c r="F34" s="205"/>
      <c r="G34" s="207">
        <v>10</v>
      </c>
      <c r="H34" s="206" t="s">
        <v>40</v>
      </c>
      <c r="I34" s="208" t="s">
        <v>41</v>
      </c>
      <c r="J34" s="360" t="s">
        <v>66</v>
      </c>
      <c r="K34" s="258">
        <v>13000000</v>
      </c>
      <c r="L34" s="361"/>
      <c r="M34" s="361"/>
      <c r="N34" s="362"/>
      <c r="O34" s="361"/>
      <c r="P34" s="361">
        <f t="shared" si="8"/>
        <v>13000000</v>
      </c>
      <c r="Q34" s="361"/>
      <c r="R34" s="361">
        <v>13000000</v>
      </c>
      <c r="S34" s="361">
        <v>10289218</v>
      </c>
      <c r="T34" s="361">
        <v>10289218</v>
      </c>
      <c r="U34" s="362">
        <v>10289218</v>
      </c>
      <c r="V34" s="362">
        <v>10289218</v>
      </c>
      <c r="W34" s="496">
        <f t="shared" si="3"/>
        <v>0.79147830769230765</v>
      </c>
      <c r="X34" s="252">
        <f t="shared" si="1"/>
        <v>0.79147830769230765</v>
      </c>
    </row>
    <row r="35" spans="1:24" s="363" customFormat="1" x14ac:dyDescent="0.15">
      <c r="A35" s="213" t="s">
        <v>33</v>
      </c>
      <c r="B35" s="214" t="s">
        <v>35</v>
      </c>
      <c r="C35" s="214" t="s">
        <v>35</v>
      </c>
      <c r="D35" s="214" t="s">
        <v>62</v>
      </c>
      <c r="E35" s="205" t="s">
        <v>56</v>
      </c>
      <c r="F35" s="205"/>
      <c r="G35" s="207">
        <v>10</v>
      </c>
      <c r="H35" s="206" t="s">
        <v>40</v>
      </c>
      <c r="I35" s="208" t="s">
        <v>41</v>
      </c>
      <c r="J35" s="360" t="s">
        <v>67</v>
      </c>
      <c r="K35" s="258">
        <v>80000000</v>
      </c>
      <c r="L35" s="361"/>
      <c r="M35" s="361"/>
      <c r="N35" s="362"/>
      <c r="O35" s="361"/>
      <c r="P35" s="361">
        <f t="shared" si="8"/>
        <v>80000000</v>
      </c>
      <c r="Q35" s="361"/>
      <c r="R35" s="361">
        <v>80000000</v>
      </c>
      <c r="S35" s="361">
        <v>69017360</v>
      </c>
      <c r="T35" s="361">
        <v>69017360</v>
      </c>
      <c r="U35" s="362">
        <v>69017360</v>
      </c>
      <c r="V35" s="362">
        <v>69017360</v>
      </c>
      <c r="W35" s="496">
        <f t="shared" si="3"/>
        <v>0.86271699999999996</v>
      </c>
      <c r="X35" s="252">
        <f t="shared" si="1"/>
        <v>0.86271699999999996</v>
      </c>
    </row>
    <row r="36" spans="1:24" s="363" customFormat="1" x14ac:dyDescent="0.15">
      <c r="A36" s="213" t="s">
        <v>33</v>
      </c>
      <c r="B36" s="214" t="s">
        <v>35</v>
      </c>
      <c r="C36" s="214" t="s">
        <v>35</v>
      </c>
      <c r="D36" s="214" t="s">
        <v>62</v>
      </c>
      <c r="E36" s="205" t="s">
        <v>68</v>
      </c>
      <c r="F36" s="205"/>
      <c r="G36" s="207">
        <v>10</v>
      </c>
      <c r="H36" s="206" t="s">
        <v>40</v>
      </c>
      <c r="I36" s="208" t="s">
        <v>41</v>
      </c>
      <c r="J36" s="360" t="s">
        <v>69</v>
      </c>
      <c r="K36" s="258">
        <v>450000000</v>
      </c>
      <c r="L36" s="361"/>
      <c r="M36" s="361"/>
      <c r="N36" s="362"/>
      <c r="O36" s="361"/>
      <c r="P36" s="361">
        <f t="shared" si="8"/>
        <v>450000000</v>
      </c>
      <c r="Q36" s="361"/>
      <c r="R36" s="361">
        <v>450000000</v>
      </c>
      <c r="S36" s="361">
        <v>412956242</v>
      </c>
      <c r="T36" s="361">
        <v>412956242</v>
      </c>
      <c r="U36" s="362">
        <v>412956242</v>
      </c>
      <c r="V36" s="362">
        <v>412956242</v>
      </c>
      <c r="W36" s="496">
        <f t="shared" si="3"/>
        <v>0.9176805377777778</v>
      </c>
      <c r="X36" s="252">
        <f t="shared" si="1"/>
        <v>0.9176805377777778</v>
      </c>
    </row>
    <row r="37" spans="1:24" s="363" customFormat="1" x14ac:dyDescent="0.15">
      <c r="A37" s="213" t="s">
        <v>33</v>
      </c>
      <c r="B37" s="214" t="s">
        <v>35</v>
      </c>
      <c r="C37" s="214" t="s">
        <v>35</v>
      </c>
      <c r="D37" s="214" t="s">
        <v>62</v>
      </c>
      <c r="E37" s="205" t="s">
        <v>70</v>
      </c>
      <c r="F37" s="205"/>
      <c r="G37" s="207">
        <v>10</v>
      </c>
      <c r="H37" s="206" t="s">
        <v>40</v>
      </c>
      <c r="I37" s="208" t="s">
        <v>41</v>
      </c>
      <c r="J37" s="360" t="s">
        <v>71</v>
      </c>
      <c r="K37" s="258">
        <v>470000000</v>
      </c>
      <c r="L37" s="361"/>
      <c r="M37" s="361"/>
      <c r="N37" s="362"/>
      <c r="O37" s="361"/>
      <c r="P37" s="361">
        <f t="shared" si="8"/>
        <v>470000000</v>
      </c>
      <c r="Q37" s="361"/>
      <c r="R37" s="361">
        <v>470000000</v>
      </c>
      <c r="S37" s="361">
        <v>243940599</v>
      </c>
      <c r="T37" s="361">
        <v>243940599</v>
      </c>
      <c r="U37" s="362">
        <v>243940599</v>
      </c>
      <c r="V37" s="362">
        <v>243940599</v>
      </c>
      <c r="W37" s="496">
        <f t="shared" si="3"/>
        <v>0.51902255106382977</v>
      </c>
      <c r="X37" s="252">
        <f t="shared" si="1"/>
        <v>0.51902255106382977</v>
      </c>
    </row>
    <row r="38" spans="1:24" s="339" customFormat="1" ht="23" customHeight="1" x14ac:dyDescent="0.15">
      <c r="A38" s="341" t="s">
        <v>33</v>
      </c>
      <c r="B38" s="343" t="s">
        <v>43</v>
      </c>
      <c r="C38" s="343"/>
      <c r="D38" s="342"/>
      <c r="E38" s="342"/>
      <c r="F38" s="342"/>
      <c r="G38" s="342"/>
      <c r="H38" s="343"/>
      <c r="I38" s="344"/>
      <c r="J38" s="345" t="s">
        <v>72</v>
      </c>
      <c r="K38" s="346">
        <f>K39+K41</f>
        <v>7967841118</v>
      </c>
      <c r="L38" s="346">
        <f>L41</f>
        <v>446366287.69</v>
      </c>
      <c r="M38" s="346">
        <f>M41</f>
        <v>446366287.69</v>
      </c>
      <c r="N38" s="346">
        <f>N41</f>
        <v>0</v>
      </c>
      <c r="O38" s="346">
        <f>O41</f>
        <v>0</v>
      </c>
      <c r="P38" s="346">
        <f>P39+P41</f>
        <v>7967841118</v>
      </c>
      <c r="Q38" s="346">
        <f t="shared" ref="Q38:V38" si="10">Q39+Q41</f>
        <v>0</v>
      </c>
      <c r="R38" s="346">
        <f t="shared" si="10"/>
        <v>7958131593.8500004</v>
      </c>
      <c r="S38" s="346">
        <f t="shared" si="10"/>
        <v>7020959064.499999</v>
      </c>
      <c r="T38" s="346">
        <f t="shared" si="10"/>
        <v>4296390735.3299999</v>
      </c>
      <c r="U38" s="346">
        <f t="shared" si="10"/>
        <v>4296390735.3299999</v>
      </c>
      <c r="V38" s="346">
        <f t="shared" si="10"/>
        <v>4296390735.3299999</v>
      </c>
      <c r="W38" s="494">
        <f t="shared" si="3"/>
        <v>0.88116203128587522</v>
      </c>
      <c r="X38" s="251">
        <f t="shared" si="1"/>
        <v>0.53921641655530816</v>
      </c>
    </row>
    <row r="39" spans="1:24" s="340" customFormat="1" x14ac:dyDescent="0.15">
      <c r="A39" s="438" t="s">
        <v>33</v>
      </c>
      <c r="B39" s="439" t="s">
        <v>43</v>
      </c>
      <c r="C39" s="439" t="s">
        <v>35</v>
      </c>
      <c r="D39" s="440" t="s">
        <v>35</v>
      </c>
      <c r="E39" s="440"/>
      <c r="F39" s="440"/>
      <c r="G39" s="440"/>
      <c r="H39" s="439"/>
      <c r="I39" s="441"/>
      <c r="J39" s="442" t="s">
        <v>73</v>
      </c>
      <c r="K39" s="443">
        <f>K40</f>
        <v>3000000</v>
      </c>
      <c r="L39" s="444"/>
      <c r="M39" s="444"/>
      <c r="N39" s="444"/>
      <c r="O39" s="444"/>
      <c r="P39" s="443">
        <f>P40</f>
        <v>3000000</v>
      </c>
      <c r="Q39" s="444"/>
      <c r="R39" s="444">
        <f>R40</f>
        <v>1484620</v>
      </c>
      <c r="S39" s="444">
        <f>S40</f>
        <v>1484620</v>
      </c>
      <c r="T39" s="444">
        <f>T40</f>
        <v>1484620</v>
      </c>
      <c r="U39" s="444">
        <f>U40</f>
        <v>1484620</v>
      </c>
      <c r="V39" s="444">
        <f>V40</f>
        <v>1484620</v>
      </c>
      <c r="W39" s="494">
        <f t="shared" si="3"/>
        <v>0.49487333333333333</v>
      </c>
      <c r="X39" s="251">
        <f t="shared" si="1"/>
        <v>0.49487333333333333</v>
      </c>
    </row>
    <row r="40" spans="1:24" s="340" customFormat="1" x14ac:dyDescent="0.15">
      <c r="A40" s="445" t="s">
        <v>33</v>
      </c>
      <c r="B40" s="446" t="s">
        <v>43</v>
      </c>
      <c r="C40" s="446" t="s">
        <v>35</v>
      </c>
      <c r="D40" s="446" t="s">
        <v>35</v>
      </c>
      <c r="E40" s="447" t="s">
        <v>50</v>
      </c>
      <c r="F40" s="440"/>
      <c r="G40" s="448">
        <v>10</v>
      </c>
      <c r="H40" s="449" t="s">
        <v>40</v>
      </c>
      <c r="I40" s="450" t="s">
        <v>41</v>
      </c>
      <c r="J40" s="451" t="s">
        <v>74</v>
      </c>
      <c r="K40" s="452">
        <v>3000000</v>
      </c>
      <c r="L40" s="444"/>
      <c r="M40" s="444"/>
      <c r="N40" s="444"/>
      <c r="O40" s="444"/>
      <c r="P40" s="361">
        <f t="shared" ref="P40" si="11">K40-L40+M40-N40+O40</f>
        <v>3000000</v>
      </c>
      <c r="Q40" s="444"/>
      <c r="R40" s="361">
        <v>1484620</v>
      </c>
      <c r="S40" s="361">
        <v>1484620</v>
      </c>
      <c r="T40" s="361">
        <v>1484620</v>
      </c>
      <c r="U40" s="362">
        <v>1484620</v>
      </c>
      <c r="V40" s="362">
        <v>1484620</v>
      </c>
      <c r="W40" s="497">
        <f t="shared" ref="W40:W46" si="12">S40/P40</f>
        <v>0.49487333333333333</v>
      </c>
      <c r="X40" s="453">
        <f>T40/P40</f>
        <v>0.49487333333333333</v>
      </c>
    </row>
    <row r="41" spans="1:24" s="339" customFormat="1" x14ac:dyDescent="0.15">
      <c r="A41" s="349" t="s">
        <v>33</v>
      </c>
      <c r="B41" s="350" t="s">
        <v>43</v>
      </c>
      <c r="C41" s="350" t="s">
        <v>43</v>
      </c>
      <c r="D41" s="364"/>
      <c r="E41" s="353"/>
      <c r="F41" s="353"/>
      <c r="G41" s="353"/>
      <c r="H41" s="353"/>
      <c r="I41" s="365"/>
      <c r="J41" s="359" t="s">
        <v>75</v>
      </c>
      <c r="K41" s="366">
        <f t="shared" ref="K41:V41" si="13">K42+K47</f>
        <v>7964841118</v>
      </c>
      <c r="L41" s="367">
        <f t="shared" si="13"/>
        <v>446366287.69</v>
      </c>
      <c r="M41" s="367">
        <f t="shared" si="13"/>
        <v>446366287.69</v>
      </c>
      <c r="N41" s="368">
        <f t="shared" si="13"/>
        <v>0</v>
      </c>
      <c r="O41" s="367">
        <f t="shared" si="13"/>
        <v>0</v>
      </c>
      <c r="P41" s="366">
        <f>K41-L41+M41-N41+O41</f>
        <v>7964841118</v>
      </c>
      <c r="Q41" s="367">
        <f t="shared" si="13"/>
        <v>0</v>
      </c>
      <c r="R41" s="367">
        <f t="shared" si="13"/>
        <v>7956646973.8500004</v>
      </c>
      <c r="S41" s="367">
        <f t="shared" si="13"/>
        <v>7019474444.499999</v>
      </c>
      <c r="T41" s="367">
        <f t="shared" si="13"/>
        <v>4294906115.3299994</v>
      </c>
      <c r="U41" s="368">
        <f t="shared" si="13"/>
        <v>4294906115.3299994</v>
      </c>
      <c r="V41" s="368">
        <f t="shared" si="13"/>
        <v>4294906115.3299994</v>
      </c>
      <c r="W41" s="498">
        <f t="shared" si="12"/>
        <v>0.88130752898968234</v>
      </c>
      <c r="X41" s="260">
        <f t="shared" si="1"/>
        <v>0.53923311861473333</v>
      </c>
    </row>
    <row r="42" spans="1:24" s="339" customFormat="1" x14ac:dyDescent="0.15">
      <c r="A42" s="349" t="s">
        <v>33</v>
      </c>
      <c r="B42" s="350" t="s">
        <v>43</v>
      </c>
      <c r="C42" s="350" t="s">
        <v>43</v>
      </c>
      <c r="D42" s="350" t="s">
        <v>35</v>
      </c>
      <c r="E42" s="351"/>
      <c r="F42" s="206"/>
      <c r="G42" s="352"/>
      <c r="H42" s="353"/>
      <c r="I42" s="354"/>
      <c r="J42" s="359" t="s">
        <v>76</v>
      </c>
      <c r="K42" s="356">
        <f t="shared" ref="K42:V42" si="14">SUM(K43:K46)</f>
        <v>81700000</v>
      </c>
      <c r="L42" s="357">
        <f t="shared" si="14"/>
        <v>32061607</v>
      </c>
      <c r="M42" s="357">
        <f t="shared" si="14"/>
        <v>74700000</v>
      </c>
      <c r="N42" s="358">
        <f t="shared" si="14"/>
        <v>0</v>
      </c>
      <c r="O42" s="357">
        <f t="shared" si="14"/>
        <v>0</v>
      </c>
      <c r="P42" s="357">
        <f t="shared" si="14"/>
        <v>124338393</v>
      </c>
      <c r="Q42" s="357">
        <f t="shared" si="14"/>
        <v>0</v>
      </c>
      <c r="R42" s="357">
        <f t="shared" si="14"/>
        <v>121012260.43000001</v>
      </c>
      <c r="S42" s="357">
        <f t="shared" si="14"/>
        <v>69411695.479999989</v>
      </c>
      <c r="T42" s="357">
        <f t="shared" si="14"/>
        <v>19957574.310000002</v>
      </c>
      <c r="U42" s="358">
        <f t="shared" si="14"/>
        <v>19957574.310000002</v>
      </c>
      <c r="V42" s="358">
        <f t="shared" si="14"/>
        <v>19957574.310000002</v>
      </c>
      <c r="W42" s="494">
        <f t="shared" si="12"/>
        <v>0.55824829166000234</v>
      </c>
      <c r="X42" s="251">
        <f t="shared" si="1"/>
        <v>0.16051015159895143</v>
      </c>
    </row>
    <row r="43" spans="1:24" s="363" customFormat="1" x14ac:dyDescent="0.15">
      <c r="A43" s="213" t="s">
        <v>33</v>
      </c>
      <c r="B43" s="214" t="s">
        <v>43</v>
      </c>
      <c r="C43" s="214" t="s">
        <v>43</v>
      </c>
      <c r="D43" s="214" t="s">
        <v>35</v>
      </c>
      <c r="E43" s="205" t="s">
        <v>39</v>
      </c>
      <c r="F43" s="206"/>
      <c r="G43" s="207">
        <v>10</v>
      </c>
      <c r="H43" s="206" t="s">
        <v>40</v>
      </c>
      <c r="I43" s="208" t="s">
        <v>41</v>
      </c>
      <c r="J43" s="360" t="s">
        <v>77</v>
      </c>
      <c r="K43" s="258">
        <v>1000000</v>
      </c>
      <c r="L43" s="361"/>
      <c r="M43" s="361"/>
      <c r="N43" s="362"/>
      <c r="O43" s="361"/>
      <c r="P43" s="361">
        <f t="shared" ref="P43:P52" si="15">K43-L43+M43-N43+O43</f>
        <v>1000000</v>
      </c>
      <c r="Q43" s="361"/>
      <c r="R43" s="361">
        <v>500000</v>
      </c>
      <c r="S43" s="361">
        <v>500000</v>
      </c>
      <c r="T43" s="361">
        <v>500000</v>
      </c>
      <c r="U43" s="362">
        <v>500000</v>
      </c>
      <c r="V43" s="362">
        <v>500000</v>
      </c>
      <c r="W43" s="496">
        <f>S43/P43</f>
        <v>0.5</v>
      </c>
      <c r="X43" s="252">
        <f>T43/P43</f>
        <v>0.5</v>
      </c>
    </row>
    <row r="44" spans="1:24" s="363" customFormat="1" ht="33" x14ac:dyDescent="0.15">
      <c r="A44" s="213" t="s">
        <v>33</v>
      </c>
      <c r="B44" s="214" t="s">
        <v>43</v>
      </c>
      <c r="C44" s="214" t="s">
        <v>43</v>
      </c>
      <c r="D44" s="214" t="s">
        <v>35</v>
      </c>
      <c r="E44" s="205" t="s">
        <v>46</v>
      </c>
      <c r="F44" s="206"/>
      <c r="G44" s="207">
        <v>10</v>
      </c>
      <c r="H44" s="206" t="s">
        <v>40</v>
      </c>
      <c r="I44" s="208" t="s">
        <v>41</v>
      </c>
      <c r="J44" s="360" t="s">
        <v>78</v>
      </c>
      <c r="K44" s="258">
        <v>17000000</v>
      </c>
      <c r="L44" s="361">
        <v>5000000</v>
      </c>
      <c r="M44" s="361"/>
      <c r="N44" s="362"/>
      <c r="O44" s="361"/>
      <c r="P44" s="361">
        <f t="shared" si="15"/>
        <v>12000000</v>
      </c>
      <c r="Q44" s="361"/>
      <c r="R44" s="361">
        <v>11760000</v>
      </c>
      <c r="S44" s="361">
        <v>11760000</v>
      </c>
      <c r="T44" s="361">
        <v>0</v>
      </c>
      <c r="U44" s="362">
        <v>0</v>
      </c>
      <c r="V44" s="362">
        <v>0</v>
      </c>
      <c r="W44" s="496">
        <f>S44/P44</f>
        <v>0.98</v>
      </c>
      <c r="X44" s="252">
        <f>T44/P44</f>
        <v>0</v>
      </c>
    </row>
    <row r="45" spans="1:24" s="363" customFormat="1" ht="33" x14ac:dyDescent="0.15">
      <c r="A45" s="213" t="s">
        <v>33</v>
      </c>
      <c r="B45" s="214" t="s">
        <v>43</v>
      </c>
      <c r="C45" s="214" t="s">
        <v>43</v>
      </c>
      <c r="D45" s="214" t="s">
        <v>35</v>
      </c>
      <c r="E45" s="205" t="s">
        <v>48</v>
      </c>
      <c r="F45" s="206"/>
      <c r="G45" s="207">
        <v>10</v>
      </c>
      <c r="H45" s="206" t="s">
        <v>40</v>
      </c>
      <c r="I45" s="208" t="s">
        <v>41</v>
      </c>
      <c r="J45" s="360" t="s">
        <v>79</v>
      </c>
      <c r="K45" s="258">
        <v>60700000</v>
      </c>
      <c r="L45" s="361">
        <f>13200000+800000+3371667</f>
        <v>17371667</v>
      </c>
      <c r="M45" s="361">
        <v>59250000</v>
      </c>
      <c r="N45" s="362"/>
      <c r="O45" s="361"/>
      <c r="P45" s="361">
        <f t="shared" si="15"/>
        <v>102578333</v>
      </c>
      <c r="Q45" s="361"/>
      <c r="R45" s="361">
        <v>100752700.43000001</v>
      </c>
      <c r="S45" s="361">
        <v>49152135.479999997</v>
      </c>
      <c r="T45" s="361">
        <v>16313214.310000001</v>
      </c>
      <c r="U45" s="362">
        <v>16313214.310000001</v>
      </c>
      <c r="V45" s="362">
        <v>16313214.310000001</v>
      </c>
      <c r="W45" s="496">
        <f t="shared" si="12"/>
        <v>0.47916683808850741</v>
      </c>
      <c r="X45" s="252">
        <f>T45/P45</f>
        <v>0.15903177438065796</v>
      </c>
    </row>
    <row r="46" spans="1:24" s="363" customFormat="1" ht="22" x14ac:dyDescent="0.15">
      <c r="A46" s="213" t="s">
        <v>33</v>
      </c>
      <c r="B46" s="214" t="s">
        <v>43</v>
      </c>
      <c r="C46" s="214" t="s">
        <v>43</v>
      </c>
      <c r="D46" s="214" t="s">
        <v>35</v>
      </c>
      <c r="E46" s="205" t="s">
        <v>50</v>
      </c>
      <c r="F46" s="353"/>
      <c r="G46" s="207">
        <v>10</v>
      </c>
      <c r="H46" s="206" t="s">
        <v>40</v>
      </c>
      <c r="I46" s="208" t="s">
        <v>41</v>
      </c>
      <c r="J46" s="360" t="s">
        <v>80</v>
      </c>
      <c r="K46" s="258">
        <v>3000000</v>
      </c>
      <c r="L46" s="361">
        <v>9689940</v>
      </c>
      <c r="M46" s="361">
        <v>15450000</v>
      </c>
      <c r="N46" s="362"/>
      <c r="O46" s="361"/>
      <c r="P46" s="361">
        <f t="shared" si="15"/>
        <v>8760060</v>
      </c>
      <c r="Q46" s="361"/>
      <c r="R46" s="361">
        <v>7999560</v>
      </c>
      <c r="S46" s="361">
        <v>7999560</v>
      </c>
      <c r="T46" s="361">
        <v>3144360</v>
      </c>
      <c r="U46" s="362">
        <v>3144360</v>
      </c>
      <c r="V46" s="362">
        <v>3144360</v>
      </c>
      <c r="W46" s="496">
        <f t="shared" si="12"/>
        <v>0.91318552612653336</v>
      </c>
      <c r="X46" s="252">
        <f t="shared" ref="X46:X70" si="16">T46/P46</f>
        <v>0.35894274696748651</v>
      </c>
    </row>
    <row r="47" spans="1:24" s="339" customFormat="1" x14ac:dyDescent="0.15">
      <c r="A47" s="349" t="s">
        <v>33</v>
      </c>
      <c r="B47" s="350" t="s">
        <v>43</v>
      </c>
      <c r="C47" s="350" t="s">
        <v>43</v>
      </c>
      <c r="D47" s="350" t="s">
        <v>43</v>
      </c>
      <c r="E47" s="351"/>
      <c r="F47" s="206"/>
      <c r="G47" s="352"/>
      <c r="H47" s="353"/>
      <c r="I47" s="354"/>
      <c r="J47" s="359" t="s">
        <v>81</v>
      </c>
      <c r="K47" s="356">
        <f t="shared" ref="K47:V47" si="17">SUM(K48:K52)</f>
        <v>7883141118</v>
      </c>
      <c r="L47" s="357">
        <f t="shared" si="17"/>
        <v>414304680.69</v>
      </c>
      <c r="M47" s="357">
        <f t="shared" si="17"/>
        <v>371666287.69</v>
      </c>
      <c r="N47" s="358">
        <f t="shared" si="17"/>
        <v>0</v>
      </c>
      <c r="O47" s="357">
        <f t="shared" si="17"/>
        <v>0</v>
      </c>
      <c r="P47" s="357">
        <f t="shared" si="17"/>
        <v>7840502725</v>
      </c>
      <c r="Q47" s="357">
        <f t="shared" si="17"/>
        <v>0</v>
      </c>
      <c r="R47" s="357">
        <f t="shared" si="17"/>
        <v>7835634713.4200001</v>
      </c>
      <c r="S47" s="357">
        <f t="shared" si="17"/>
        <v>6950062749.0199995</v>
      </c>
      <c r="T47" s="357">
        <f t="shared" si="17"/>
        <v>4274948541.0199995</v>
      </c>
      <c r="U47" s="358">
        <f t="shared" si="17"/>
        <v>4274948541.0199995</v>
      </c>
      <c r="V47" s="358">
        <f t="shared" si="17"/>
        <v>4274948541.0199995</v>
      </c>
      <c r="W47" s="494">
        <f t="shared" ref="W47:W68" si="18">S47/P47</f>
        <v>0.88643075486208689</v>
      </c>
      <c r="X47" s="251">
        <f t="shared" si="16"/>
        <v>0.54523908618627503</v>
      </c>
    </row>
    <row r="48" spans="1:24" s="363" customFormat="1" ht="43.25" customHeight="1" x14ac:dyDescent="0.15">
      <c r="A48" s="213" t="s">
        <v>33</v>
      </c>
      <c r="B48" s="214" t="s">
        <v>43</v>
      </c>
      <c r="C48" s="214" t="s">
        <v>43</v>
      </c>
      <c r="D48" s="214" t="s">
        <v>43</v>
      </c>
      <c r="E48" s="205" t="s">
        <v>54</v>
      </c>
      <c r="F48" s="206"/>
      <c r="G48" s="207">
        <v>10</v>
      </c>
      <c r="H48" s="206" t="s">
        <v>40</v>
      </c>
      <c r="I48" s="208" t="s">
        <v>41</v>
      </c>
      <c r="J48" s="360" t="s">
        <v>82</v>
      </c>
      <c r="K48" s="258">
        <v>914270000</v>
      </c>
      <c r="L48" s="361">
        <v>48000000</v>
      </c>
      <c r="M48" s="361">
        <f>800000+185875214.69</f>
        <v>186675214.69</v>
      </c>
      <c r="N48" s="362"/>
      <c r="O48" s="361"/>
      <c r="P48" s="361">
        <f t="shared" si="15"/>
        <v>1052945214.6900001</v>
      </c>
      <c r="Q48" s="361"/>
      <c r="R48" s="361">
        <v>1048078214</v>
      </c>
      <c r="S48" s="361">
        <v>568954234.07999992</v>
      </c>
      <c r="T48" s="361">
        <v>504241967.66000003</v>
      </c>
      <c r="U48" s="362">
        <v>504241967.66000003</v>
      </c>
      <c r="V48" s="362">
        <v>504241967.66000003</v>
      </c>
      <c r="W48" s="496">
        <f t="shared" si="18"/>
        <v>0.54034552428970106</v>
      </c>
      <c r="X48" s="252">
        <f t="shared" si="16"/>
        <v>0.47888718294660282</v>
      </c>
    </row>
    <row r="49" spans="1:24" s="363" customFormat="1" ht="33" x14ac:dyDescent="0.15">
      <c r="A49" s="213" t="s">
        <v>33</v>
      </c>
      <c r="B49" s="214" t="s">
        <v>43</v>
      </c>
      <c r="C49" s="214" t="s">
        <v>43</v>
      </c>
      <c r="D49" s="214" t="s">
        <v>43</v>
      </c>
      <c r="E49" s="205" t="s">
        <v>56</v>
      </c>
      <c r="F49" s="206"/>
      <c r="G49" s="207">
        <v>10</v>
      </c>
      <c r="H49" s="206" t="s">
        <v>40</v>
      </c>
      <c r="I49" s="208" t="s">
        <v>41</v>
      </c>
      <c r="J49" s="360" t="s">
        <v>83</v>
      </c>
      <c r="K49" s="258">
        <v>665932222</v>
      </c>
      <c r="L49" s="361"/>
      <c r="M49" s="361">
        <f>500000+150000+59492506</f>
        <v>60142506</v>
      </c>
      <c r="N49" s="362"/>
      <c r="O49" s="361"/>
      <c r="P49" s="361">
        <f t="shared" si="15"/>
        <v>726074728</v>
      </c>
      <c r="Q49" s="361"/>
      <c r="R49" s="361">
        <v>726074728</v>
      </c>
      <c r="S49" s="361">
        <v>704144722</v>
      </c>
      <c r="T49" s="361">
        <v>1125000</v>
      </c>
      <c r="U49" s="362">
        <v>1125000</v>
      </c>
      <c r="V49" s="362">
        <v>1125000</v>
      </c>
      <c r="W49" s="496">
        <f t="shared" si="18"/>
        <v>0.96979648904678584</v>
      </c>
      <c r="X49" s="252">
        <f t="shared" si="16"/>
        <v>1.5494272925582393E-3</v>
      </c>
    </row>
    <row r="50" spans="1:24" s="363" customFormat="1" ht="22" x14ac:dyDescent="0.15">
      <c r="A50" s="213" t="s">
        <v>33</v>
      </c>
      <c r="B50" s="214" t="s">
        <v>43</v>
      </c>
      <c r="C50" s="214" t="s">
        <v>43</v>
      </c>
      <c r="D50" s="214" t="s">
        <v>43</v>
      </c>
      <c r="E50" s="205" t="s">
        <v>58</v>
      </c>
      <c r="F50" s="206"/>
      <c r="G50" s="207">
        <v>10</v>
      </c>
      <c r="H50" s="206" t="s">
        <v>40</v>
      </c>
      <c r="I50" s="208" t="s">
        <v>41</v>
      </c>
      <c r="J50" s="360" t="s">
        <v>84</v>
      </c>
      <c r="K50" s="258">
        <v>4846938896</v>
      </c>
      <c r="L50" s="361">
        <f>47800000+15950000+500000+50000000+9000000+150000+185875214.69+4000000+25070543+7226900</f>
        <v>345572657.69</v>
      </c>
      <c r="M50" s="361">
        <f>27800000+250000+8797567+2601000+13200000</f>
        <v>52648567</v>
      </c>
      <c r="N50" s="362"/>
      <c r="O50" s="361"/>
      <c r="P50" s="361">
        <f>K50-L50+M50-N50+O50</f>
        <v>4554014805.3100004</v>
      </c>
      <c r="Q50" s="361"/>
      <c r="R50" s="361">
        <v>4554013794.4200001</v>
      </c>
      <c r="S50" s="361">
        <v>4317571399.1899996</v>
      </c>
      <c r="T50" s="361">
        <v>3311242186.6099997</v>
      </c>
      <c r="U50" s="362">
        <v>3311242186.6099997</v>
      </c>
      <c r="V50" s="362">
        <v>3311242186.6099997</v>
      </c>
      <c r="W50" s="496">
        <f t="shared" si="18"/>
        <v>0.94808022893462995</v>
      </c>
      <c r="X50" s="252">
        <f t="shared" si="16"/>
        <v>0.72710395731456068</v>
      </c>
    </row>
    <row r="51" spans="1:24" s="363" customFormat="1" ht="22" x14ac:dyDescent="0.15">
      <c r="A51" s="213" t="s">
        <v>33</v>
      </c>
      <c r="B51" s="214" t="s">
        <v>43</v>
      </c>
      <c r="C51" s="214" t="s">
        <v>43</v>
      </c>
      <c r="D51" s="214" t="s">
        <v>43</v>
      </c>
      <c r="E51" s="205" t="s">
        <v>60</v>
      </c>
      <c r="F51" s="206"/>
      <c r="G51" s="207">
        <v>10</v>
      </c>
      <c r="H51" s="206" t="s">
        <v>40</v>
      </c>
      <c r="I51" s="208" t="s">
        <v>41</v>
      </c>
      <c r="J51" s="360" t="s">
        <v>85</v>
      </c>
      <c r="K51" s="258">
        <v>1336000000</v>
      </c>
      <c r="L51" s="361">
        <v>20732023</v>
      </c>
      <c r="M51" s="361">
        <f>24200000+48000000</f>
        <v>72200000</v>
      </c>
      <c r="N51" s="362"/>
      <c r="O51" s="361"/>
      <c r="P51" s="361">
        <f t="shared" si="15"/>
        <v>1387467977</v>
      </c>
      <c r="Q51" s="361"/>
      <c r="R51" s="361">
        <v>1387467977</v>
      </c>
      <c r="S51" s="361">
        <v>1264300767.75</v>
      </c>
      <c r="T51" s="361">
        <v>383482924.75</v>
      </c>
      <c r="U51" s="362">
        <v>383482924.75</v>
      </c>
      <c r="V51" s="362">
        <v>383482924.75</v>
      </c>
      <c r="W51" s="496">
        <f t="shared" si="18"/>
        <v>0.91122879137267465</v>
      </c>
      <c r="X51" s="252">
        <f t="shared" si="16"/>
        <v>0.27639046890233199</v>
      </c>
    </row>
    <row r="52" spans="1:24" s="363" customFormat="1" x14ac:dyDescent="0.15">
      <c r="A52" s="213" t="s">
        <v>33</v>
      </c>
      <c r="B52" s="214" t="s">
        <v>43</v>
      </c>
      <c r="C52" s="214" t="s">
        <v>43</v>
      </c>
      <c r="D52" s="214" t="s">
        <v>43</v>
      </c>
      <c r="E52" s="205" t="s">
        <v>86</v>
      </c>
      <c r="F52" s="369"/>
      <c r="G52" s="207">
        <v>10</v>
      </c>
      <c r="H52" s="206" t="s">
        <v>40</v>
      </c>
      <c r="I52" s="208" t="s">
        <v>41</v>
      </c>
      <c r="J52" s="360" t="s">
        <v>87</v>
      </c>
      <c r="K52" s="258">
        <v>120000000</v>
      </c>
      <c r="L52" s="361"/>
      <c r="M52" s="361"/>
      <c r="N52" s="362"/>
      <c r="O52" s="361"/>
      <c r="P52" s="361">
        <f t="shared" si="15"/>
        <v>120000000</v>
      </c>
      <c r="Q52" s="361"/>
      <c r="R52" s="361">
        <v>120000000</v>
      </c>
      <c r="S52" s="361">
        <v>95091626</v>
      </c>
      <c r="T52" s="361">
        <v>74856462</v>
      </c>
      <c r="U52" s="362">
        <v>74856462</v>
      </c>
      <c r="V52" s="362">
        <v>74856462</v>
      </c>
      <c r="W52" s="496">
        <f t="shared" si="18"/>
        <v>0.79243021666666669</v>
      </c>
      <c r="X52" s="252">
        <f t="shared" si="16"/>
        <v>0.62380385000000005</v>
      </c>
    </row>
    <row r="53" spans="1:24" s="339" customFormat="1" x14ac:dyDescent="0.15">
      <c r="A53" s="370" t="s">
        <v>33</v>
      </c>
      <c r="B53" s="371" t="s">
        <v>62</v>
      </c>
      <c r="C53" s="371"/>
      <c r="D53" s="371"/>
      <c r="E53" s="371"/>
      <c r="F53" s="343"/>
      <c r="G53" s="371"/>
      <c r="H53" s="369"/>
      <c r="I53" s="372"/>
      <c r="J53" s="373" t="s">
        <v>88</v>
      </c>
      <c r="K53" s="374">
        <f>K54+K57+K62</f>
        <v>28745862367</v>
      </c>
      <c r="L53" s="374">
        <f t="shared" ref="L53:V53" si="19">L54+L57+L62</f>
        <v>0</v>
      </c>
      <c r="M53" s="374">
        <f t="shared" si="19"/>
        <v>0</v>
      </c>
      <c r="N53" s="374">
        <f t="shared" si="19"/>
        <v>0</v>
      </c>
      <c r="O53" s="374">
        <f t="shared" si="19"/>
        <v>0</v>
      </c>
      <c r="P53" s="374">
        <f t="shared" si="19"/>
        <v>28745862367</v>
      </c>
      <c r="Q53" s="374">
        <f t="shared" si="19"/>
        <v>18000000000</v>
      </c>
      <c r="R53" s="374">
        <f t="shared" si="19"/>
        <v>10745862367</v>
      </c>
      <c r="S53" s="374">
        <f t="shared" si="19"/>
        <v>8771093665.2099991</v>
      </c>
      <c r="T53" s="374">
        <f t="shared" si="19"/>
        <v>8486190126.21</v>
      </c>
      <c r="U53" s="374">
        <f t="shared" si="19"/>
        <v>8486190126.21</v>
      </c>
      <c r="V53" s="374">
        <f t="shared" si="19"/>
        <v>8486190126.21</v>
      </c>
      <c r="W53" s="494">
        <f t="shared" si="18"/>
        <v>0.30512543173097284</v>
      </c>
      <c r="X53" s="251">
        <f t="shared" si="16"/>
        <v>0.29521431703339929</v>
      </c>
    </row>
    <row r="54" spans="1:24" s="339" customFormat="1" x14ac:dyDescent="0.15">
      <c r="A54" s="341" t="s">
        <v>33</v>
      </c>
      <c r="B54" s="342" t="s">
        <v>62</v>
      </c>
      <c r="C54" s="421" t="s">
        <v>62</v>
      </c>
      <c r="D54" s="342"/>
      <c r="E54" s="342"/>
      <c r="F54" s="375"/>
      <c r="G54" s="342"/>
      <c r="H54" s="343"/>
      <c r="I54" s="344"/>
      <c r="J54" s="345" t="s">
        <v>89</v>
      </c>
      <c r="K54" s="346">
        <f>K55</f>
        <v>26947653333</v>
      </c>
      <c r="L54" s="346">
        <f t="shared" ref="L54:V54" si="20">L55</f>
        <v>0</v>
      </c>
      <c r="M54" s="346">
        <f t="shared" si="20"/>
        <v>0</v>
      </c>
      <c r="N54" s="346">
        <f t="shared" si="20"/>
        <v>0</v>
      </c>
      <c r="O54" s="346">
        <f t="shared" si="20"/>
        <v>0</v>
      </c>
      <c r="P54" s="346">
        <f t="shared" si="20"/>
        <v>26947653333</v>
      </c>
      <c r="Q54" s="346">
        <f t="shared" si="20"/>
        <v>18000000000</v>
      </c>
      <c r="R54" s="346">
        <f t="shared" si="20"/>
        <v>8947653333</v>
      </c>
      <c r="S54" s="346">
        <f t="shared" si="20"/>
        <v>7456377772</v>
      </c>
      <c r="T54" s="346">
        <f t="shared" si="20"/>
        <v>7456377772</v>
      </c>
      <c r="U54" s="346">
        <f t="shared" si="20"/>
        <v>7456377772</v>
      </c>
      <c r="V54" s="346">
        <f t="shared" si="20"/>
        <v>7456377772</v>
      </c>
      <c r="W54" s="494">
        <f t="shared" si="18"/>
        <v>0.27669859337506564</v>
      </c>
      <c r="X54" s="251">
        <f t="shared" si="16"/>
        <v>0.27669859337506564</v>
      </c>
    </row>
    <row r="55" spans="1:24" s="385" customFormat="1" x14ac:dyDescent="0.15">
      <c r="A55" s="376" t="s">
        <v>33</v>
      </c>
      <c r="B55" s="377" t="s">
        <v>62</v>
      </c>
      <c r="C55" s="377" t="s">
        <v>62</v>
      </c>
      <c r="D55" s="377" t="s">
        <v>90</v>
      </c>
      <c r="E55" s="378"/>
      <c r="F55" s="206"/>
      <c r="G55" s="380"/>
      <c r="H55" s="375"/>
      <c r="I55" s="381"/>
      <c r="J55" s="359" t="s">
        <v>91</v>
      </c>
      <c r="K55" s="382">
        <f t="shared" ref="K55:V55" si="21">SUM(K56)</f>
        <v>26947653333</v>
      </c>
      <c r="L55" s="383">
        <f t="shared" si="21"/>
        <v>0</v>
      </c>
      <c r="M55" s="383">
        <f t="shared" si="21"/>
        <v>0</v>
      </c>
      <c r="N55" s="384">
        <f t="shared" si="21"/>
        <v>0</v>
      </c>
      <c r="O55" s="383">
        <f t="shared" si="21"/>
        <v>0</v>
      </c>
      <c r="P55" s="383">
        <f t="shared" si="21"/>
        <v>26947653333</v>
      </c>
      <c r="Q55" s="383">
        <f t="shared" si="21"/>
        <v>18000000000</v>
      </c>
      <c r="R55" s="383">
        <f t="shared" si="21"/>
        <v>8947653333</v>
      </c>
      <c r="S55" s="383">
        <f t="shared" si="21"/>
        <v>7456377772</v>
      </c>
      <c r="T55" s="383">
        <f t="shared" si="21"/>
        <v>7456377772</v>
      </c>
      <c r="U55" s="384">
        <f t="shared" si="21"/>
        <v>7456377772</v>
      </c>
      <c r="V55" s="384">
        <f t="shared" si="21"/>
        <v>7456377772</v>
      </c>
      <c r="W55" s="499">
        <f t="shared" si="18"/>
        <v>0.27669859337506564</v>
      </c>
      <c r="X55" s="259">
        <f t="shared" si="16"/>
        <v>0.27669859337506564</v>
      </c>
    </row>
    <row r="56" spans="1:24" s="363" customFormat="1" ht="22" x14ac:dyDescent="0.15">
      <c r="A56" s="213" t="s">
        <v>33</v>
      </c>
      <c r="B56" s="214" t="s">
        <v>62</v>
      </c>
      <c r="C56" s="214" t="s">
        <v>62</v>
      </c>
      <c r="D56" s="214" t="s">
        <v>90</v>
      </c>
      <c r="E56" s="205" t="s">
        <v>92</v>
      </c>
      <c r="F56" s="375"/>
      <c r="G56" s="207">
        <v>10</v>
      </c>
      <c r="H56" s="206" t="s">
        <v>40</v>
      </c>
      <c r="I56" s="208" t="s">
        <v>41</v>
      </c>
      <c r="J56" s="360" t="s">
        <v>93</v>
      </c>
      <c r="K56" s="258">
        <v>26947653333</v>
      </c>
      <c r="L56" s="361"/>
      <c r="M56" s="361"/>
      <c r="N56" s="362"/>
      <c r="O56" s="361"/>
      <c r="P56" s="361">
        <f t="shared" ref="P56" si="22">K56-L56+M56-N56+O56</f>
        <v>26947653333</v>
      </c>
      <c r="Q56" s="361">
        <v>18000000000</v>
      </c>
      <c r="R56" s="361">
        <v>8947653333</v>
      </c>
      <c r="S56" s="361">
        <v>7456377772</v>
      </c>
      <c r="T56" s="361">
        <v>7456377772</v>
      </c>
      <c r="U56" s="362">
        <v>7456377772</v>
      </c>
      <c r="V56" s="362">
        <v>7456377772</v>
      </c>
      <c r="W56" s="496">
        <f t="shared" si="18"/>
        <v>0.27669859337506564</v>
      </c>
      <c r="X56" s="253">
        <f t="shared" si="16"/>
        <v>0.27669859337506564</v>
      </c>
    </row>
    <row r="57" spans="1:24" s="385" customFormat="1" x14ac:dyDescent="0.15">
      <c r="A57" s="376" t="s">
        <v>33</v>
      </c>
      <c r="B57" s="377" t="s">
        <v>62</v>
      </c>
      <c r="C57" s="377" t="s">
        <v>90</v>
      </c>
      <c r="D57" s="377"/>
      <c r="E57" s="379"/>
      <c r="F57" s="375"/>
      <c r="G57" s="380"/>
      <c r="H57" s="375"/>
      <c r="I57" s="381"/>
      <c r="J57" s="359" t="s">
        <v>94</v>
      </c>
      <c r="K57" s="386">
        <f t="shared" ref="K57:V57" si="23">K58</f>
        <v>1756209034</v>
      </c>
      <c r="L57" s="387">
        <f t="shared" si="23"/>
        <v>0</v>
      </c>
      <c r="M57" s="387">
        <f t="shared" si="23"/>
        <v>0</v>
      </c>
      <c r="N57" s="388">
        <f t="shared" si="23"/>
        <v>0</v>
      </c>
      <c r="O57" s="387">
        <f t="shared" si="23"/>
        <v>0</v>
      </c>
      <c r="P57" s="387">
        <f t="shared" si="23"/>
        <v>1756209034</v>
      </c>
      <c r="Q57" s="387">
        <f t="shared" si="23"/>
        <v>0</v>
      </c>
      <c r="R57" s="387">
        <f t="shared" si="23"/>
        <v>1756209034</v>
      </c>
      <c r="S57" s="387">
        <f t="shared" si="23"/>
        <v>1314715893.21</v>
      </c>
      <c r="T57" s="387">
        <f t="shared" si="23"/>
        <v>1029812354.21</v>
      </c>
      <c r="U57" s="388">
        <f t="shared" si="23"/>
        <v>1029812354.21</v>
      </c>
      <c r="V57" s="388">
        <f t="shared" si="23"/>
        <v>1029812354.21</v>
      </c>
      <c r="W57" s="500">
        <f t="shared" si="18"/>
        <v>0.74861014136543846</v>
      </c>
      <c r="X57" s="254">
        <f t="shared" si="16"/>
        <v>0.586383701639699</v>
      </c>
    </row>
    <row r="58" spans="1:24" s="385" customFormat="1" ht="22" x14ac:dyDescent="0.15">
      <c r="A58" s="376" t="s">
        <v>33</v>
      </c>
      <c r="B58" s="377" t="s">
        <v>62</v>
      </c>
      <c r="C58" s="377" t="s">
        <v>90</v>
      </c>
      <c r="D58" s="377" t="s">
        <v>43</v>
      </c>
      <c r="E58" s="379"/>
      <c r="F58" s="389"/>
      <c r="G58" s="380"/>
      <c r="H58" s="375"/>
      <c r="I58" s="381"/>
      <c r="J58" s="359" t="s">
        <v>95</v>
      </c>
      <c r="K58" s="386">
        <f t="shared" ref="K58:V58" si="24">SUM(K59:K61)</f>
        <v>1756209034</v>
      </c>
      <c r="L58" s="387">
        <f t="shared" si="24"/>
        <v>0</v>
      </c>
      <c r="M58" s="387">
        <f t="shared" si="24"/>
        <v>0</v>
      </c>
      <c r="N58" s="388">
        <f t="shared" si="24"/>
        <v>0</v>
      </c>
      <c r="O58" s="387">
        <f t="shared" si="24"/>
        <v>0</v>
      </c>
      <c r="P58" s="387">
        <f t="shared" si="24"/>
        <v>1756209034</v>
      </c>
      <c r="Q58" s="387">
        <f t="shared" si="24"/>
        <v>0</v>
      </c>
      <c r="R58" s="387">
        <f t="shared" si="24"/>
        <v>1756209034</v>
      </c>
      <c r="S58" s="387">
        <f t="shared" si="24"/>
        <v>1314715893.21</v>
      </c>
      <c r="T58" s="387">
        <f t="shared" si="24"/>
        <v>1029812354.21</v>
      </c>
      <c r="U58" s="388">
        <f t="shared" si="24"/>
        <v>1029812354.21</v>
      </c>
      <c r="V58" s="388">
        <f t="shared" si="24"/>
        <v>1029812354.21</v>
      </c>
      <c r="W58" s="500">
        <f t="shared" si="18"/>
        <v>0.74861014136543846</v>
      </c>
      <c r="X58" s="254">
        <f t="shared" si="16"/>
        <v>0.586383701639699</v>
      </c>
    </row>
    <row r="59" spans="1:24" s="398" customFormat="1" x14ac:dyDescent="0.15">
      <c r="A59" s="390" t="s">
        <v>33</v>
      </c>
      <c r="B59" s="391" t="s">
        <v>62</v>
      </c>
      <c r="C59" s="391" t="s">
        <v>90</v>
      </c>
      <c r="D59" s="391" t="s">
        <v>43</v>
      </c>
      <c r="E59" s="392" t="s">
        <v>39</v>
      </c>
      <c r="F59" s="389"/>
      <c r="G59" s="393">
        <v>10</v>
      </c>
      <c r="H59" s="389" t="s">
        <v>40</v>
      </c>
      <c r="I59" s="394" t="s">
        <v>41</v>
      </c>
      <c r="J59" s="360" t="s">
        <v>96</v>
      </c>
      <c r="K59" s="395">
        <v>531950766</v>
      </c>
      <c r="L59" s="396"/>
      <c r="M59" s="396"/>
      <c r="N59" s="397"/>
      <c r="O59" s="396"/>
      <c r="P59" s="361">
        <f t="shared" ref="P59:P63" si="25">K59-L59+M59-N59+O59</f>
        <v>531950766</v>
      </c>
      <c r="Q59" s="396"/>
      <c r="R59" s="396">
        <v>531950766</v>
      </c>
      <c r="S59" s="396">
        <v>367264976</v>
      </c>
      <c r="T59" s="396">
        <v>367264976</v>
      </c>
      <c r="U59" s="397">
        <v>367264976</v>
      </c>
      <c r="V59" s="397">
        <v>367264976</v>
      </c>
      <c r="W59" s="501">
        <f t="shared" si="18"/>
        <v>0.69041159346690362</v>
      </c>
      <c r="X59" s="252">
        <f t="shared" si="16"/>
        <v>0.69041159346690362</v>
      </c>
    </row>
    <row r="60" spans="1:24" s="398" customFormat="1" ht="22" x14ac:dyDescent="0.15">
      <c r="A60" s="390" t="s">
        <v>33</v>
      </c>
      <c r="B60" s="391" t="s">
        <v>62</v>
      </c>
      <c r="C60" s="391" t="s">
        <v>90</v>
      </c>
      <c r="D60" s="391" t="s">
        <v>43</v>
      </c>
      <c r="E60" s="389" t="s">
        <v>46</v>
      </c>
      <c r="F60" s="389"/>
      <c r="G60" s="393">
        <v>10</v>
      </c>
      <c r="H60" s="389" t="s">
        <v>40</v>
      </c>
      <c r="I60" s="394" t="s">
        <v>41</v>
      </c>
      <c r="J60" s="360" t="s">
        <v>97</v>
      </c>
      <c r="K60" s="395">
        <v>1159010240</v>
      </c>
      <c r="L60" s="396"/>
      <c r="M60" s="396"/>
      <c r="N60" s="397"/>
      <c r="O60" s="396"/>
      <c r="P60" s="361">
        <f t="shared" si="25"/>
        <v>1159010240</v>
      </c>
      <c r="Q60" s="396"/>
      <c r="R60" s="396">
        <v>1159010240</v>
      </c>
      <c r="S60" s="396">
        <v>912907230.21000004</v>
      </c>
      <c r="T60" s="396">
        <v>628003691.21000004</v>
      </c>
      <c r="U60" s="397">
        <v>628003691.21000004</v>
      </c>
      <c r="V60" s="397">
        <v>628003691.21000004</v>
      </c>
      <c r="W60" s="501">
        <f t="shared" si="18"/>
        <v>0.78766105656667884</v>
      </c>
      <c r="X60" s="252">
        <f t="shared" si="16"/>
        <v>0.5418448168413077</v>
      </c>
    </row>
    <row r="61" spans="1:24" s="398" customFormat="1" ht="22" x14ac:dyDescent="0.15">
      <c r="A61" s="390" t="s">
        <v>33</v>
      </c>
      <c r="B61" s="391" t="s">
        <v>62</v>
      </c>
      <c r="C61" s="391" t="s">
        <v>90</v>
      </c>
      <c r="D61" s="391" t="s">
        <v>43</v>
      </c>
      <c r="E61" s="389" t="s">
        <v>98</v>
      </c>
      <c r="F61" s="375"/>
      <c r="G61" s="393">
        <v>10</v>
      </c>
      <c r="H61" s="389" t="s">
        <v>40</v>
      </c>
      <c r="I61" s="394" t="s">
        <v>41</v>
      </c>
      <c r="J61" s="360" t="s">
        <v>99</v>
      </c>
      <c r="K61" s="395">
        <v>65248028</v>
      </c>
      <c r="L61" s="396"/>
      <c r="M61" s="396"/>
      <c r="N61" s="397"/>
      <c r="O61" s="396"/>
      <c r="P61" s="361">
        <f t="shared" si="25"/>
        <v>65248028</v>
      </c>
      <c r="Q61" s="396"/>
      <c r="R61" s="396">
        <v>65248028</v>
      </c>
      <c r="S61" s="396">
        <v>34543687</v>
      </c>
      <c r="T61" s="396">
        <v>34543687</v>
      </c>
      <c r="U61" s="397">
        <v>34543687</v>
      </c>
      <c r="V61" s="397">
        <v>34543687</v>
      </c>
      <c r="W61" s="501">
        <f t="shared" si="18"/>
        <v>0.52942116503505665</v>
      </c>
      <c r="X61" s="252">
        <f t="shared" si="16"/>
        <v>0.52942116503505665</v>
      </c>
    </row>
    <row r="62" spans="1:24" s="385" customFormat="1" x14ac:dyDescent="0.15">
      <c r="A62" s="376" t="s">
        <v>33</v>
      </c>
      <c r="B62" s="377" t="s">
        <v>62</v>
      </c>
      <c r="C62" s="377">
        <v>10</v>
      </c>
      <c r="D62" s="377"/>
      <c r="E62" s="379"/>
      <c r="F62" s="389"/>
      <c r="G62" s="380"/>
      <c r="H62" s="375"/>
      <c r="I62" s="381"/>
      <c r="J62" s="359" t="s">
        <v>100</v>
      </c>
      <c r="K62" s="386">
        <f t="shared" ref="K62:V62" si="26">+K63</f>
        <v>42000000</v>
      </c>
      <c r="L62" s="387">
        <f t="shared" si="26"/>
        <v>0</v>
      </c>
      <c r="M62" s="387">
        <f t="shared" si="26"/>
        <v>0</v>
      </c>
      <c r="N62" s="388">
        <f t="shared" si="26"/>
        <v>0</v>
      </c>
      <c r="O62" s="387">
        <f t="shared" si="26"/>
        <v>0</v>
      </c>
      <c r="P62" s="387">
        <f t="shared" si="26"/>
        <v>42000000</v>
      </c>
      <c r="Q62" s="387">
        <f t="shared" si="26"/>
        <v>0</v>
      </c>
      <c r="R62" s="387">
        <f t="shared" si="26"/>
        <v>42000000</v>
      </c>
      <c r="S62" s="387">
        <f t="shared" si="26"/>
        <v>0</v>
      </c>
      <c r="T62" s="387">
        <f t="shared" si="26"/>
        <v>0</v>
      </c>
      <c r="U62" s="388">
        <f t="shared" si="26"/>
        <v>0</v>
      </c>
      <c r="V62" s="388">
        <f t="shared" si="26"/>
        <v>0</v>
      </c>
      <c r="W62" s="500">
        <f t="shared" si="18"/>
        <v>0</v>
      </c>
      <c r="X62" s="254">
        <f t="shared" si="16"/>
        <v>0</v>
      </c>
    </row>
    <row r="63" spans="1:24" s="398" customFormat="1" x14ac:dyDescent="0.15">
      <c r="A63" s="390" t="s">
        <v>33</v>
      </c>
      <c r="B63" s="391" t="s">
        <v>62</v>
      </c>
      <c r="C63" s="391">
        <v>10</v>
      </c>
      <c r="D63" s="214" t="s">
        <v>35</v>
      </c>
      <c r="E63" s="206" t="s">
        <v>39</v>
      </c>
      <c r="F63" s="369"/>
      <c r="G63" s="393"/>
      <c r="H63" s="389"/>
      <c r="I63" s="394"/>
      <c r="J63" s="360" t="s">
        <v>101</v>
      </c>
      <c r="K63" s="395">
        <v>42000000</v>
      </c>
      <c r="L63" s="396"/>
      <c r="M63" s="396"/>
      <c r="N63" s="397"/>
      <c r="O63" s="396"/>
      <c r="P63" s="361">
        <f t="shared" si="25"/>
        <v>42000000</v>
      </c>
      <c r="Q63" s="396"/>
      <c r="R63" s="396">
        <v>42000000</v>
      </c>
      <c r="S63" s="396">
        <v>0</v>
      </c>
      <c r="T63" s="396">
        <v>0</v>
      </c>
      <c r="U63" s="397">
        <v>0</v>
      </c>
      <c r="V63" s="397">
        <v>0</v>
      </c>
      <c r="W63" s="501">
        <f t="shared" si="18"/>
        <v>0</v>
      </c>
      <c r="X63" s="252">
        <f t="shared" si="16"/>
        <v>0</v>
      </c>
    </row>
    <row r="64" spans="1:24" s="339" customFormat="1" ht="22" x14ac:dyDescent="0.15">
      <c r="A64" s="370" t="s">
        <v>33</v>
      </c>
      <c r="B64" s="371" t="s">
        <v>102</v>
      </c>
      <c r="C64" s="371"/>
      <c r="D64" s="371"/>
      <c r="E64" s="371"/>
      <c r="F64" s="353"/>
      <c r="G64" s="371"/>
      <c r="H64" s="369"/>
      <c r="I64" s="372"/>
      <c r="J64" s="373" t="s">
        <v>103</v>
      </c>
      <c r="K64" s="374">
        <f t="shared" ref="K64:V64" si="27">K65+K68+K69</f>
        <v>2013805927</v>
      </c>
      <c r="L64" s="374">
        <f t="shared" si="27"/>
        <v>0</v>
      </c>
      <c r="M64" s="374">
        <f t="shared" si="27"/>
        <v>0</v>
      </c>
      <c r="N64" s="374">
        <f t="shared" si="27"/>
        <v>0</v>
      </c>
      <c r="O64" s="374">
        <f t="shared" si="27"/>
        <v>0</v>
      </c>
      <c r="P64" s="374">
        <f>P65+P68+P69</f>
        <v>2013805927</v>
      </c>
      <c r="Q64" s="374">
        <f t="shared" si="27"/>
        <v>0</v>
      </c>
      <c r="R64" s="374">
        <f t="shared" si="27"/>
        <v>917614548</v>
      </c>
      <c r="S64" s="374">
        <f t="shared" si="27"/>
        <v>1747800</v>
      </c>
      <c r="T64" s="374">
        <f t="shared" si="27"/>
        <v>1747800</v>
      </c>
      <c r="U64" s="374">
        <f t="shared" si="27"/>
        <v>1747800</v>
      </c>
      <c r="V64" s="374">
        <f t="shared" si="27"/>
        <v>1747800</v>
      </c>
      <c r="W64" s="494">
        <f t="shared" si="18"/>
        <v>8.6790885683990743E-4</v>
      </c>
      <c r="X64" s="251">
        <f t="shared" si="16"/>
        <v>8.6790885683990743E-4</v>
      </c>
    </row>
    <row r="65" spans="1:255" s="339" customFormat="1" x14ac:dyDescent="0.15">
      <c r="A65" s="349" t="s">
        <v>33</v>
      </c>
      <c r="B65" s="350" t="s">
        <v>102</v>
      </c>
      <c r="C65" s="350" t="s">
        <v>35</v>
      </c>
      <c r="D65" s="350"/>
      <c r="E65" s="351"/>
      <c r="F65" s="353"/>
      <c r="G65" s="352"/>
      <c r="H65" s="353"/>
      <c r="I65" s="354"/>
      <c r="J65" s="359" t="s">
        <v>104</v>
      </c>
      <c r="K65" s="356">
        <f t="shared" ref="K65:V66" si="28">K66</f>
        <v>40577903</v>
      </c>
      <c r="L65" s="357">
        <f t="shared" si="28"/>
        <v>0</v>
      </c>
      <c r="M65" s="357">
        <v>0</v>
      </c>
      <c r="N65" s="358">
        <f t="shared" si="28"/>
        <v>0</v>
      </c>
      <c r="O65" s="357">
        <f t="shared" si="28"/>
        <v>0</v>
      </c>
      <c r="P65" s="357">
        <f>P66</f>
        <v>40577903</v>
      </c>
      <c r="Q65" s="357">
        <f t="shared" si="28"/>
        <v>0</v>
      </c>
      <c r="R65" s="357">
        <f>R66</f>
        <v>38472903</v>
      </c>
      <c r="S65" s="357">
        <f t="shared" si="28"/>
        <v>1747800</v>
      </c>
      <c r="T65" s="357">
        <f t="shared" si="28"/>
        <v>1747800</v>
      </c>
      <c r="U65" s="358">
        <f t="shared" si="28"/>
        <v>1747800</v>
      </c>
      <c r="V65" s="358">
        <f t="shared" si="28"/>
        <v>1747800</v>
      </c>
      <c r="W65" s="500">
        <f t="shared" si="18"/>
        <v>4.3072703880237477E-2</v>
      </c>
      <c r="X65" s="254">
        <f t="shared" si="16"/>
        <v>4.3072703880237477E-2</v>
      </c>
    </row>
    <row r="66" spans="1:255" s="339" customFormat="1" x14ac:dyDescent="0.15">
      <c r="A66" s="349" t="s">
        <v>33</v>
      </c>
      <c r="B66" s="350" t="s">
        <v>102</v>
      </c>
      <c r="C66" s="350" t="s">
        <v>35</v>
      </c>
      <c r="D66" s="350" t="s">
        <v>43</v>
      </c>
      <c r="E66" s="351"/>
      <c r="F66" s="206"/>
      <c r="G66" s="352"/>
      <c r="H66" s="353"/>
      <c r="I66" s="354"/>
      <c r="J66" s="359" t="s">
        <v>105</v>
      </c>
      <c r="K66" s="356">
        <f t="shared" si="28"/>
        <v>40577903</v>
      </c>
      <c r="L66" s="357">
        <f t="shared" si="28"/>
        <v>0</v>
      </c>
      <c r="M66" s="357">
        <f t="shared" si="28"/>
        <v>0</v>
      </c>
      <c r="N66" s="358">
        <f t="shared" si="28"/>
        <v>0</v>
      </c>
      <c r="O66" s="357">
        <f t="shared" si="28"/>
        <v>0</v>
      </c>
      <c r="P66" s="357">
        <f t="shared" si="28"/>
        <v>40577903</v>
      </c>
      <c r="Q66" s="357">
        <f t="shared" si="28"/>
        <v>0</v>
      </c>
      <c r="R66" s="357">
        <f t="shared" si="28"/>
        <v>38472903</v>
      </c>
      <c r="S66" s="357">
        <f t="shared" si="28"/>
        <v>1747800</v>
      </c>
      <c r="T66" s="357">
        <f t="shared" si="28"/>
        <v>1747800</v>
      </c>
      <c r="U66" s="358">
        <f t="shared" si="28"/>
        <v>1747800</v>
      </c>
      <c r="V66" s="358">
        <f t="shared" si="28"/>
        <v>1747800</v>
      </c>
      <c r="W66" s="494">
        <f t="shared" si="18"/>
        <v>4.3072703880237477E-2</v>
      </c>
      <c r="X66" s="251">
        <f t="shared" si="16"/>
        <v>4.3072703880237477E-2</v>
      </c>
    </row>
    <row r="67" spans="1:255" s="363" customFormat="1" x14ac:dyDescent="0.15">
      <c r="A67" s="213" t="s">
        <v>33</v>
      </c>
      <c r="B67" s="214" t="s">
        <v>102</v>
      </c>
      <c r="C67" s="214" t="s">
        <v>35</v>
      </c>
      <c r="D67" s="214" t="s">
        <v>43</v>
      </c>
      <c r="E67" s="205" t="s">
        <v>54</v>
      </c>
      <c r="F67" s="353"/>
      <c r="G67" s="207">
        <v>10</v>
      </c>
      <c r="H67" s="206" t="s">
        <v>40</v>
      </c>
      <c r="I67" s="208" t="s">
        <v>41</v>
      </c>
      <c r="J67" s="360" t="s">
        <v>106</v>
      </c>
      <c r="K67" s="258">
        <v>40577903</v>
      </c>
      <c r="L67" s="361"/>
      <c r="M67" s="361"/>
      <c r="N67" s="362"/>
      <c r="O67" s="361"/>
      <c r="P67" s="361">
        <f t="shared" ref="P67" si="29">K67-L67+M67-N67+O67</f>
        <v>40577903</v>
      </c>
      <c r="Q67" s="361"/>
      <c r="R67" s="361">
        <v>38472903</v>
      </c>
      <c r="S67" s="361">
        <v>1747800</v>
      </c>
      <c r="T67" s="361">
        <v>1747800</v>
      </c>
      <c r="U67" s="362">
        <v>1747800</v>
      </c>
      <c r="V67" s="362">
        <v>1747800</v>
      </c>
      <c r="W67" s="501">
        <f t="shared" si="18"/>
        <v>4.3072703880237477E-2</v>
      </c>
      <c r="X67" s="252">
        <f t="shared" si="16"/>
        <v>4.3072703880237477E-2</v>
      </c>
    </row>
    <row r="68" spans="1:255" s="339" customFormat="1" x14ac:dyDescent="0.15">
      <c r="A68" s="349" t="s">
        <v>33</v>
      </c>
      <c r="B68" s="350" t="s">
        <v>102</v>
      </c>
      <c r="C68" s="350" t="s">
        <v>62</v>
      </c>
      <c r="D68" s="350"/>
      <c r="E68" s="351"/>
      <c r="F68" s="353"/>
      <c r="G68" s="352">
        <v>10</v>
      </c>
      <c r="H68" s="353" t="s">
        <v>40</v>
      </c>
      <c r="I68" s="354" t="s">
        <v>41</v>
      </c>
      <c r="J68" s="359" t="s">
        <v>107</v>
      </c>
      <c r="K68" s="356">
        <v>13867400</v>
      </c>
      <c r="L68" s="357"/>
      <c r="M68" s="357"/>
      <c r="N68" s="358"/>
      <c r="O68" s="357"/>
      <c r="P68" s="357">
        <f>K68-L68+M68-N68+O68</f>
        <v>13867400</v>
      </c>
      <c r="Q68" s="357">
        <v>0</v>
      </c>
      <c r="R68" s="357">
        <v>0</v>
      </c>
      <c r="S68" s="357">
        <v>0</v>
      </c>
      <c r="T68" s="357">
        <v>0</v>
      </c>
      <c r="U68" s="358">
        <v>0</v>
      </c>
      <c r="V68" s="358">
        <v>0</v>
      </c>
      <c r="W68" s="494">
        <f t="shared" si="18"/>
        <v>0</v>
      </c>
      <c r="X68" s="251">
        <f t="shared" si="16"/>
        <v>0</v>
      </c>
    </row>
    <row r="69" spans="1:255" s="339" customFormat="1" x14ac:dyDescent="0.15">
      <c r="A69" s="349" t="s">
        <v>33</v>
      </c>
      <c r="B69" s="350" t="s">
        <v>102</v>
      </c>
      <c r="C69" s="350" t="s">
        <v>90</v>
      </c>
      <c r="D69" s="350"/>
      <c r="E69" s="351"/>
      <c r="F69" s="353"/>
      <c r="G69" s="352"/>
      <c r="H69" s="353"/>
      <c r="I69" s="354"/>
      <c r="J69" s="359" t="s">
        <v>108</v>
      </c>
      <c r="K69" s="356">
        <f t="shared" ref="K69:V69" si="30">K70</f>
        <v>1959360624</v>
      </c>
      <c r="L69" s="357">
        <f t="shared" si="30"/>
        <v>0</v>
      </c>
      <c r="M69" s="357">
        <f t="shared" si="30"/>
        <v>0</v>
      </c>
      <c r="N69" s="358">
        <f t="shared" si="30"/>
        <v>0</v>
      </c>
      <c r="O69" s="357">
        <f t="shared" si="30"/>
        <v>0</v>
      </c>
      <c r="P69" s="357">
        <f t="shared" si="30"/>
        <v>1959360624</v>
      </c>
      <c r="Q69" s="357">
        <f t="shared" si="30"/>
        <v>0</v>
      </c>
      <c r="R69" s="357">
        <f t="shared" si="30"/>
        <v>879141645</v>
      </c>
      <c r="S69" s="357">
        <f t="shared" si="30"/>
        <v>0</v>
      </c>
      <c r="T69" s="357">
        <f t="shared" si="30"/>
        <v>0</v>
      </c>
      <c r="U69" s="358">
        <f t="shared" si="30"/>
        <v>0</v>
      </c>
      <c r="V69" s="358">
        <f t="shared" si="30"/>
        <v>0</v>
      </c>
      <c r="W69" s="494">
        <f>S69/P69</f>
        <v>0</v>
      </c>
      <c r="X69" s="251">
        <f t="shared" si="16"/>
        <v>0</v>
      </c>
    </row>
    <row r="70" spans="1:255" s="363" customFormat="1" ht="14" thickBot="1" x14ac:dyDescent="0.2">
      <c r="A70" s="213" t="s">
        <v>33</v>
      </c>
      <c r="B70" s="214" t="s">
        <v>102</v>
      </c>
      <c r="C70" s="214" t="s">
        <v>90</v>
      </c>
      <c r="D70" s="214" t="s">
        <v>35</v>
      </c>
      <c r="E70" s="205"/>
      <c r="F70" s="353"/>
      <c r="G70" s="207">
        <v>11</v>
      </c>
      <c r="H70" s="206" t="s">
        <v>40</v>
      </c>
      <c r="I70" s="208" t="s">
        <v>109</v>
      </c>
      <c r="J70" s="360" t="s">
        <v>110</v>
      </c>
      <c r="K70" s="258">
        <v>1959360624</v>
      </c>
      <c r="L70" s="361"/>
      <c r="M70" s="361"/>
      <c r="N70" s="362"/>
      <c r="O70" s="361"/>
      <c r="P70" s="361">
        <f t="shared" ref="P70" si="31">K70-L70+M70-N70+O70</f>
        <v>1959360624</v>
      </c>
      <c r="Q70" s="361"/>
      <c r="R70" s="361">
        <v>879141645</v>
      </c>
      <c r="S70" s="361">
        <v>0</v>
      </c>
      <c r="T70" s="361">
        <v>0</v>
      </c>
      <c r="U70" s="362">
        <v>0</v>
      </c>
      <c r="V70" s="362">
        <v>0</v>
      </c>
      <c r="W70" s="501">
        <f>S70/P70</f>
        <v>0</v>
      </c>
      <c r="X70" s="252">
        <f t="shared" si="16"/>
        <v>0</v>
      </c>
    </row>
    <row r="71" spans="1:255" s="340" customFormat="1" ht="20" customHeight="1" thickTop="1" thickBot="1" x14ac:dyDescent="0.2">
      <c r="A71" s="333" t="s">
        <v>111</v>
      </c>
      <c r="B71" s="334"/>
      <c r="C71" s="334"/>
      <c r="D71" s="334"/>
      <c r="E71" s="334"/>
      <c r="F71" s="335"/>
      <c r="G71" s="334"/>
      <c r="H71" s="335"/>
      <c r="I71" s="336"/>
      <c r="J71" s="337" t="s">
        <v>112</v>
      </c>
      <c r="K71" s="406">
        <f t="shared" ref="K71:V71" si="32">K72+K84+K114</f>
        <v>400000000000</v>
      </c>
      <c r="L71" s="406">
        <f t="shared" si="32"/>
        <v>27627557031</v>
      </c>
      <c r="M71" s="406">
        <f t="shared" si="32"/>
        <v>27627557031</v>
      </c>
      <c r="N71" s="406">
        <f t="shared" si="32"/>
        <v>0</v>
      </c>
      <c r="O71" s="406">
        <f t="shared" si="32"/>
        <v>0</v>
      </c>
      <c r="P71" s="406">
        <f>P72+P84+P114</f>
        <v>400000000000</v>
      </c>
      <c r="Q71" s="406">
        <f>Q72+Q84+Q114</f>
        <v>0</v>
      </c>
      <c r="R71" s="406">
        <f t="shared" si="32"/>
        <v>377727699847.84003</v>
      </c>
      <c r="S71" s="406">
        <f t="shared" si="32"/>
        <v>316806118850.67999</v>
      </c>
      <c r="T71" s="406">
        <f t="shared" si="32"/>
        <v>197650599793</v>
      </c>
      <c r="U71" s="406">
        <f t="shared" si="32"/>
        <v>197650599793</v>
      </c>
      <c r="V71" s="406">
        <f t="shared" si="32"/>
        <v>197650599793</v>
      </c>
      <c r="W71" s="502">
        <f t="shared" ref="W71:W91" si="33">S71/P71</f>
        <v>0.79201529712669994</v>
      </c>
      <c r="X71" s="255">
        <f t="shared" ref="X71:X89" si="34">T71/P71</f>
        <v>0.49412649948249998</v>
      </c>
      <c r="Y71" s="339"/>
      <c r="Z71" s="339"/>
      <c r="AA71" s="339"/>
      <c r="AB71" s="339"/>
      <c r="AC71" s="339"/>
      <c r="AD71" s="339"/>
      <c r="AE71" s="339"/>
      <c r="AF71" s="339"/>
      <c r="AG71" s="339"/>
      <c r="AH71" s="339"/>
      <c r="AI71" s="339"/>
      <c r="AJ71" s="339"/>
      <c r="AK71" s="339"/>
      <c r="AL71" s="339"/>
      <c r="AM71" s="339"/>
      <c r="AN71" s="339"/>
      <c r="AO71" s="339"/>
      <c r="AP71" s="339"/>
      <c r="AQ71" s="339"/>
      <c r="AR71" s="339"/>
      <c r="AS71" s="339"/>
      <c r="AT71" s="339"/>
      <c r="AU71" s="339"/>
      <c r="AV71" s="339"/>
      <c r="AW71" s="339"/>
      <c r="AX71" s="339"/>
      <c r="AY71" s="339"/>
      <c r="AZ71" s="339"/>
      <c r="BA71" s="339"/>
      <c r="BB71" s="339"/>
      <c r="BC71" s="339"/>
      <c r="BD71" s="339"/>
      <c r="BE71" s="339"/>
      <c r="BF71" s="339"/>
      <c r="BG71" s="339"/>
      <c r="BH71" s="339"/>
      <c r="BI71" s="339"/>
      <c r="BJ71" s="339"/>
      <c r="BK71" s="339"/>
      <c r="BL71" s="339"/>
      <c r="BM71" s="339"/>
      <c r="BN71" s="339"/>
      <c r="BO71" s="339"/>
      <c r="BP71" s="339"/>
      <c r="BQ71" s="339"/>
      <c r="BR71" s="339"/>
      <c r="BS71" s="339"/>
      <c r="BT71" s="339"/>
      <c r="BU71" s="339"/>
      <c r="BV71" s="339"/>
      <c r="BW71" s="339"/>
      <c r="BX71" s="339"/>
      <c r="BY71" s="339"/>
      <c r="BZ71" s="339"/>
      <c r="CA71" s="339"/>
      <c r="CB71" s="339"/>
      <c r="CC71" s="339"/>
      <c r="CD71" s="339"/>
      <c r="CE71" s="339"/>
      <c r="CF71" s="339"/>
      <c r="CG71" s="339"/>
      <c r="CH71" s="339"/>
      <c r="CI71" s="339"/>
      <c r="CJ71" s="339"/>
      <c r="CK71" s="339"/>
      <c r="CL71" s="339"/>
      <c r="CM71" s="339"/>
      <c r="CN71" s="339"/>
      <c r="CO71" s="339"/>
      <c r="CP71" s="339"/>
      <c r="CQ71" s="339"/>
      <c r="CR71" s="339"/>
      <c r="CS71" s="339"/>
      <c r="CT71" s="339"/>
      <c r="CU71" s="339"/>
      <c r="CV71" s="339"/>
      <c r="CW71" s="339"/>
      <c r="CX71" s="339"/>
      <c r="CY71" s="339"/>
      <c r="CZ71" s="339"/>
      <c r="DA71" s="339"/>
      <c r="DB71" s="339"/>
      <c r="DC71" s="339"/>
      <c r="DD71" s="339"/>
      <c r="DE71" s="339"/>
      <c r="DF71" s="339"/>
      <c r="DG71" s="339"/>
      <c r="DH71" s="339"/>
      <c r="DI71" s="339"/>
      <c r="DJ71" s="339"/>
      <c r="DK71" s="339"/>
      <c r="DL71" s="339"/>
      <c r="DM71" s="339"/>
      <c r="DN71" s="339"/>
      <c r="DO71" s="339"/>
      <c r="DP71" s="339"/>
      <c r="DQ71" s="339"/>
      <c r="DR71" s="339"/>
      <c r="DS71" s="339"/>
      <c r="DT71" s="339"/>
      <c r="DU71" s="339"/>
      <c r="DV71" s="339"/>
      <c r="DW71" s="339"/>
      <c r="DX71" s="339"/>
      <c r="DY71" s="339"/>
      <c r="DZ71" s="339"/>
      <c r="EA71" s="339"/>
      <c r="EB71" s="339"/>
      <c r="EC71" s="339"/>
      <c r="ED71" s="339"/>
      <c r="EE71" s="339"/>
      <c r="EF71" s="339"/>
      <c r="EG71" s="339"/>
      <c r="EH71" s="339"/>
      <c r="EI71" s="339"/>
      <c r="EJ71" s="339"/>
      <c r="EK71" s="339"/>
      <c r="EL71" s="339"/>
      <c r="EM71" s="339"/>
      <c r="EN71" s="339"/>
      <c r="EO71" s="339"/>
      <c r="EP71" s="339"/>
      <c r="EQ71" s="339"/>
      <c r="ER71" s="339"/>
      <c r="ES71" s="339"/>
      <c r="ET71" s="339"/>
      <c r="EU71" s="339"/>
      <c r="EV71" s="339"/>
      <c r="EW71" s="339"/>
      <c r="EX71" s="339"/>
      <c r="EY71" s="339"/>
      <c r="EZ71" s="339"/>
      <c r="FA71" s="339"/>
      <c r="FB71" s="339"/>
      <c r="FC71" s="339"/>
      <c r="FD71" s="339"/>
      <c r="FE71" s="339"/>
      <c r="FF71" s="339"/>
      <c r="FG71" s="339"/>
      <c r="FH71" s="339"/>
      <c r="FI71" s="339"/>
      <c r="FJ71" s="339"/>
      <c r="FK71" s="339"/>
      <c r="FL71" s="339"/>
      <c r="FM71" s="339"/>
      <c r="FN71" s="339"/>
      <c r="FO71" s="339"/>
      <c r="FP71" s="339"/>
      <c r="FQ71" s="339"/>
      <c r="FR71" s="339"/>
      <c r="FS71" s="339"/>
      <c r="FT71" s="339"/>
      <c r="FU71" s="339"/>
      <c r="FV71" s="339"/>
      <c r="FW71" s="339"/>
      <c r="FX71" s="339"/>
      <c r="FY71" s="339"/>
      <c r="FZ71" s="339"/>
      <c r="GA71" s="339"/>
      <c r="GB71" s="339"/>
      <c r="GC71" s="339"/>
      <c r="GD71" s="339"/>
      <c r="GE71" s="339"/>
      <c r="GF71" s="339"/>
      <c r="GG71" s="339"/>
      <c r="GH71" s="339"/>
      <c r="GI71" s="339"/>
      <c r="GJ71" s="339"/>
      <c r="GK71" s="339"/>
      <c r="GL71" s="339"/>
      <c r="GM71" s="339"/>
      <c r="GN71" s="339"/>
      <c r="GO71" s="339"/>
      <c r="GP71" s="339"/>
      <c r="GQ71" s="339"/>
      <c r="GR71" s="339"/>
      <c r="GS71" s="339"/>
      <c r="GT71" s="339"/>
      <c r="GU71" s="339"/>
      <c r="GV71" s="339"/>
      <c r="GW71" s="339"/>
      <c r="GX71" s="339"/>
      <c r="GY71" s="339"/>
      <c r="GZ71" s="339"/>
      <c r="HA71" s="339"/>
      <c r="HB71" s="339"/>
      <c r="HC71" s="339"/>
      <c r="HD71" s="339"/>
      <c r="HE71" s="339"/>
      <c r="HF71" s="339"/>
      <c r="HG71" s="339"/>
      <c r="HH71" s="339"/>
      <c r="HI71" s="339"/>
      <c r="HJ71" s="339"/>
      <c r="HK71" s="339"/>
      <c r="HL71" s="339"/>
      <c r="HM71" s="339"/>
      <c r="HN71" s="339"/>
      <c r="HO71" s="339"/>
      <c r="HP71" s="339"/>
      <c r="HQ71" s="339"/>
      <c r="HR71" s="339"/>
      <c r="HS71" s="339"/>
      <c r="HT71" s="339"/>
      <c r="HU71" s="339"/>
      <c r="HV71" s="339"/>
      <c r="HW71" s="339"/>
      <c r="HX71" s="339"/>
      <c r="HY71" s="339"/>
      <c r="HZ71" s="339"/>
      <c r="IA71" s="339"/>
      <c r="IB71" s="339"/>
      <c r="IC71" s="339"/>
      <c r="ID71" s="339"/>
      <c r="IE71" s="339"/>
      <c r="IF71" s="339"/>
      <c r="IG71" s="339"/>
      <c r="IH71" s="339"/>
      <c r="II71" s="339"/>
      <c r="IJ71" s="339"/>
      <c r="IK71" s="339"/>
      <c r="IL71" s="339"/>
      <c r="IM71" s="339"/>
      <c r="IN71" s="339"/>
      <c r="IO71" s="339"/>
      <c r="IP71" s="339"/>
      <c r="IQ71" s="339"/>
      <c r="IR71" s="339"/>
      <c r="IS71" s="339"/>
      <c r="IT71" s="339"/>
      <c r="IU71" s="339"/>
    </row>
    <row r="72" spans="1:255" s="339" customFormat="1" ht="42" customHeight="1" thickTop="1" x14ac:dyDescent="0.15">
      <c r="A72" s="349" t="s">
        <v>111</v>
      </c>
      <c r="B72" s="350" t="s">
        <v>113</v>
      </c>
      <c r="C72" s="350"/>
      <c r="D72" s="350"/>
      <c r="E72" s="479"/>
      <c r="F72" s="480"/>
      <c r="G72" s="352">
        <v>10</v>
      </c>
      <c r="H72" s="353" t="s">
        <v>40</v>
      </c>
      <c r="I72" s="354" t="s">
        <v>41</v>
      </c>
      <c r="J72" s="359" t="s">
        <v>114</v>
      </c>
      <c r="K72" s="356">
        <f>K73</f>
        <v>121017078763</v>
      </c>
      <c r="L72" s="356">
        <f t="shared" ref="L72:S72" si="35">L73</f>
        <v>0</v>
      </c>
      <c r="M72" s="356">
        <f t="shared" si="35"/>
        <v>0</v>
      </c>
      <c r="N72" s="356">
        <f t="shared" si="35"/>
        <v>0</v>
      </c>
      <c r="O72" s="356">
        <f t="shared" si="35"/>
        <v>0</v>
      </c>
      <c r="P72" s="356">
        <f t="shared" si="35"/>
        <v>121017078763</v>
      </c>
      <c r="Q72" s="356">
        <f t="shared" si="35"/>
        <v>0</v>
      </c>
      <c r="R72" s="356">
        <f t="shared" si="35"/>
        <v>115065792859.91</v>
      </c>
      <c r="S72" s="356">
        <f t="shared" si="35"/>
        <v>111142073634.59</v>
      </c>
      <c r="T72" s="357">
        <f>T73</f>
        <v>64908139900.489998</v>
      </c>
      <c r="U72" s="358">
        <f>U73</f>
        <v>64908139900.489998</v>
      </c>
      <c r="V72" s="358">
        <f>V73</f>
        <v>64908139900.489998</v>
      </c>
      <c r="W72" s="493">
        <f t="shared" si="33"/>
        <v>0.9183999049609417</v>
      </c>
      <c r="X72" s="250">
        <f t="shared" si="34"/>
        <v>0.53635520344699594</v>
      </c>
    </row>
    <row r="73" spans="1:255" s="339" customFormat="1" x14ac:dyDescent="0.15">
      <c r="A73" s="349" t="s">
        <v>111</v>
      </c>
      <c r="B73" s="350" t="s">
        <v>113</v>
      </c>
      <c r="C73" s="350" t="s">
        <v>115</v>
      </c>
      <c r="D73" s="474"/>
      <c r="E73" s="474"/>
      <c r="F73" s="353"/>
      <c r="G73" s="352"/>
      <c r="H73" s="353"/>
      <c r="I73" s="354"/>
      <c r="J73" s="359" t="s">
        <v>116</v>
      </c>
      <c r="K73" s="356">
        <f t="shared" ref="K73:P73" si="36">K74+K79</f>
        <v>121017078763</v>
      </c>
      <c r="L73" s="356">
        <f t="shared" si="36"/>
        <v>0</v>
      </c>
      <c r="M73" s="356">
        <f t="shared" si="36"/>
        <v>0</v>
      </c>
      <c r="N73" s="356">
        <f t="shared" si="36"/>
        <v>0</v>
      </c>
      <c r="O73" s="356">
        <f t="shared" si="36"/>
        <v>0</v>
      </c>
      <c r="P73" s="357">
        <f t="shared" si="36"/>
        <v>121017078763</v>
      </c>
      <c r="Q73" s="357">
        <f>Q74+L79</f>
        <v>0</v>
      </c>
      <c r="R73" s="357">
        <f>R74+R79</f>
        <v>115065792859.91</v>
      </c>
      <c r="S73" s="357">
        <f>S74+S79</f>
        <v>111142073634.59</v>
      </c>
      <c r="T73" s="357">
        <f>T74+T79</f>
        <v>64908139900.489998</v>
      </c>
      <c r="U73" s="357">
        <f>U74+U79</f>
        <v>64908139900.489998</v>
      </c>
      <c r="V73" s="357">
        <f>V74+V79</f>
        <v>64908139900.489998</v>
      </c>
      <c r="W73" s="493">
        <f t="shared" si="33"/>
        <v>0.9183999049609417</v>
      </c>
      <c r="X73" s="250">
        <f t="shared" si="34"/>
        <v>0.53635520344699594</v>
      </c>
    </row>
    <row r="74" spans="1:255" s="339" customFormat="1" ht="44" x14ac:dyDescent="0.15">
      <c r="A74" s="349" t="s">
        <v>111</v>
      </c>
      <c r="B74" s="350" t="s">
        <v>113</v>
      </c>
      <c r="C74" s="350" t="s">
        <v>115</v>
      </c>
      <c r="D74" s="474">
        <v>13</v>
      </c>
      <c r="E74" s="481"/>
      <c r="F74" s="353"/>
      <c r="G74" s="352"/>
      <c r="H74" s="353"/>
      <c r="I74" s="354"/>
      <c r="J74" s="359" t="s">
        <v>117</v>
      </c>
      <c r="K74" s="356">
        <f>K75</f>
        <v>80000000000</v>
      </c>
      <c r="L74" s="356">
        <f>L75</f>
        <v>0</v>
      </c>
      <c r="M74" s="356">
        <f>M75</f>
        <v>0</v>
      </c>
      <c r="N74" s="356">
        <f>N75</f>
        <v>0</v>
      </c>
      <c r="O74" s="356">
        <f>O75</f>
        <v>0</v>
      </c>
      <c r="P74" s="357">
        <f>K74-L74+M74-N74+O74</f>
        <v>80000000000</v>
      </c>
      <c r="Q74" s="357">
        <f t="shared" ref="Q74:V74" si="37">Q75</f>
        <v>0</v>
      </c>
      <c r="R74" s="357">
        <f t="shared" si="37"/>
        <v>74536876771.449997</v>
      </c>
      <c r="S74" s="357">
        <f t="shared" si="37"/>
        <v>74286984221</v>
      </c>
      <c r="T74" s="357">
        <f t="shared" si="37"/>
        <v>47450843087.209999</v>
      </c>
      <c r="U74" s="357">
        <f t="shared" si="37"/>
        <v>47450843087.209999</v>
      </c>
      <c r="V74" s="357">
        <f t="shared" si="37"/>
        <v>47450843087.209999</v>
      </c>
      <c r="W74" s="493">
        <f t="shared" si="33"/>
        <v>0.92858730276250001</v>
      </c>
      <c r="X74" s="250">
        <f t="shared" si="34"/>
        <v>0.59313553859012502</v>
      </c>
    </row>
    <row r="75" spans="1:255" s="339" customFormat="1" ht="45" customHeight="1" x14ac:dyDescent="0.15">
      <c r="A75" s="349" t="s">
        <v>111</v>
      </c>
      <c r="B75" s="350" t="s">
        <v>113</v>
      </c>
      <c r="C75" s="350" t="s">
        <v>115</v>
      </c>
      <c r="D75" s="474">
        <v>13</v>
      </c>
      <c r="E75" s="350" t="s">
        <v>118</v>
      </c>
      <c r="F75" s="353"/>
      <c r="G75" s="352">
        <v>10</v>
      </c>
      <c r="H75" s="353" t="s">
        <v>40</v>
      </c>
      <c r="I75" s="354" t="s">
        <v>41</v>
      </c>
      <c r="J75" s="359" t="s">
        <v>119</v>
      </c>
      <c r="K75" s="356">
        <f>K76+K77+K78</f>
        <v>80000000000</v>
      </c>
      <c r="L75" s="356">
        <f>L76+L77+L78</f>
        <v>0</v>
      </c>
      <c r="M75" s="356">
        <f>M76+M77+M78</f>
        <v>0</v>
      </c>
      <c r="N75" s="356">
        <f>N76+N77+N78</f>
        <v>0</v>
      </c>
      <c r="O75" s="356">
        <f>O76+O77+O78</f>
        <v>0</v>
      </c>
      <c r="P75" s="357">
        <f>K75-L75+M75-N75+O75</f>
        <v>80000000000</v>
      </c>
      <c r="Q75" s="357">
        <f t="shared" ref="Q75:V75" si="38">Q76+Q77+Q78</f>
        <v>0</v>
      </c>
      <c r="R75" s="357">
        <f>R76+R77+R78</f>
        <v>74536876771.449997</v>
      </c>
      <c r="S75" s="357">
        <f t="shared" si="38"/>
        <v>74286984221</v>
      </c>
      <c r="T75" s="357">
        <f t="shared" si="38"/>
        <v>47450843087.209999</v>
      </c>
      <c r="U75" s="357">
        <f t="shared" si="38"/>
        <v>47450843087.209999</v>
      </c>
      <c r="V75" s="357">
        <f t="shared" si="38"/>
        <v>47450843087.209999</v>
      </c>
      <c r="W75" s="493">
        <f>S75/P75</f>
        <v>0.92858730276250001</v>
      </c>
      <c r="X75" s="250">
        <f>T75/P75</f>
        <v>0.59313553859012502</v>
      </c>
    </row>
    <row r="76" spans="1:255" s="363" customFormat="1" ht="20" customHeight="1" x14ac:dyDescent="0.15">
      <c r="A76" s="213" t="s">
        <v>111</v>
      </c>
      <c r="B76" s="214" t="s">
        <v>113</v>
      </c>
      <c r="C76" s="214" t="s">
        <v>115</v>
      </c>
      <c r="D76" s="475">
        <v>13</v>
      </c>
      <c r="E76" s="205" t="s">
        <v>118</v>
      </c>
      <c r="F76" s="206" t="s">
        <v>120</v>
      </c>
      <c r="G76" s="207">
        <v>10</v>
      </c>
      <c r="H76" s="206" t="s">
        <v>40</v>
      </c>
      <c r="I76" s="208" t="s">
        <v>41</v>
      </c>
      <c r="J76" s="407" t="s">
        <v>121</v>
      </c>
      <c r="K76" s="258">
        <v>49300000000</v>
      </c>
      <c r="L76" s="361"/>
      <c r="M76" s="361"/>
      <c r="N76" s="362"/>
      <c r="O76" s="361"/>
      <c r="P76" s="361">
        <f t="shared" ref="P76:P78" si="39">K76-L76+M76-N76+O76</f>
        <v>49300000000</v>
      </c>
      <c r="Q76" s="361"/>
      <c r="R76" s="361">
        <v>45357743439</v>
      </c>
      <c r="S76" s="361">
        <v>45289309715</v>
      </c>
      <c r="T76" s="361">
        <v>33099420251.209999</v>
      </c>
      <c r="U76" s="362">
        <v>33099420251.209999</v>
      </c>
      <c r="V76" s="362">
        <v>33099420251.209999</v>
      </c>
      <c r="W76" s="496">
        <f t="shared" si="33"/>
        <v>0.91864725588235296</v>
      </c>
      <c r="X76" s="253">
        <f t="shared" si="34"/>
        <v>0.67138783471014196</v>
      </c>
    </row>
    <row r="77" spans="1:255" s="363" customFormat="1" ht="20" customHeight="1" x14ac:dyDescent="0.15">
      <c r="A77" s="213" t="s">
        <v>111</v>
      </c>
      <c r="B77" s="214" t="s">
        <v>113</v>
      </c>
      <c r="C77" s="214" t="s">
        <v>115</v>
      </c>
      <c r="D77" s="475">
        <v>13</v>
      </c>
      <c r="E77" s="205" t="s">
        <v>118</v>
      </c>
      <c r="F77" s="206" t="s">
        <v>122</v>
      </c>
      <c r="G77" s="207">
        <v>10</v>
      </c>
      <c r="H77" s="206" t="s">
        <v>40</v>
      </c>
      <c r="I77" s="208" t="s">
        <v>41</v>
      </c>
      <c r="J77" s="538" t="s">
        <v>123</v>
      </c>
      <c r="K77" s="258">
        <v>700000000</v>
      </c>
      <c r="L77" s="361"/>
      <c r="M77" s="361"/>
      <c r="N77" s="362"/>
      <c r="O77" s="361"/>
      <c r="P77" s="361">
        <f t="shared" si="39"/>
        <v>700000000</v>
      </c>
      <c r="Q77" s="361"/>
      <c r="R77" s="361">
        <v>0</v>
      </c>
      <c r="S77" s="361">
        <v>0</v>
      </c>
      <c r="T77" s="361">
        <v>0</v>
      </c>
      <c r="U77" s="362">
        <v>0</v>
      </c>
      <c r="V77" s="362">
        <v>0</v>
      </c>
      <c r="W77" s="496">
        <f t="shared" si="33"/>
        <v>0</v>
      </c>
      <c r="X77" s="253">
        <f t="shared" si="34"/>
        <v>0</v>
      </c>
    </row>
    <row r="78" spans="1:255" s="363" customFormat="1" ht="20" customHeight="1" x14ac:dyDescent="0.15">
      <c r="A78" s="213" t="s">
        <v>111</v>
      </c>
      <c r="B78" s="214" t="s">
        <v>113</v>
      </c>
      <c r="C78" s="214" t="s">
        <v>115</v>
      </c>
      <c r="D78" s="475">
        <v>13</v>
      </c>
      <c r="E78" s="205" t="s">
        <v>118</v>
      </c>
      <c r="F78" s="206" t="s">
        <v>124</v>
      </c>
      <c r="G78" s="207">
        <v>10</v>
      </c>
      <c r="H78" s="206" t="s">
        <v>40</v>
      </c>
      <c r="I78" s="208" t="s">
        <v>41</v>
      </c>
      <c r="J78" s="407" t="s">
        <v>125</v>
      </c>
      <c r="K78" s="258">
        <v>30000000000</v>
      </c>
      <c r="L78" s="361"/>
      <c r="M78" s="361"/>
      <c r="N78" s="362"/>
      <c r="O78" s="361"/>
      <c r="P78" s="361">
        <f t="shared" si="39"/>
        <v>30000000000</v>
      </c>
      <c r="Q78" s="361"/>
      <c r="R78" s="361">
        <v>29179133332.450001</v>
      </c>
      <c r="S78" s="361">
        <v>28997674506</v>
      </c>
      <c r="T78" s="361">
        <v>14351422836</v>
      </c>
      <c r="U78" s="362">
        <v>14351422836</v>
      </c>
      <c r="V78" s="362">
        <v>14351422836</v>
      </c>
      <c r="W78" s="496">
        <f t="shared" si="33"/>
        <v>0.96658915020000002</v>
      </c>
      <c r="X78" s="253">
        <f t="shared" si="34"/>
        <v>0.4783807612</v>
      </c>
    </row>
    <row r="79" spans="1:255" s="339" customFormat="1" ht="33" x14ac:dyDescent="0.15">
      <c r="A79" s="349" t="s">
        <v>111</v>
      </c>
      <c r="B79" s="350" t="s">
        <v>113</v>
      </c>
      <c r="C79" s="350" t="s">
        <v>115</v>
      </c>
      <c r="D79" s="474">
        <v>14</v>
      </c>
      <c r="E79" s="399"/>
      <c r="F79" s="353"/>
      <c r="G79" s="352"/>
      <c r="H79" s="353"/>
      <c r="I79" s="354"/>
      <c r="J79" s="359" t="s">
        <v>126</v>
      </c>
      <c r="K79" s="356">
        <f t="shared" ref="K79:V79" si="40">K80</f>
        <v>41017078763</v>
      </c>
      <c r="L79" s="356">
        <f t="shared" si="40"/>
        <v>0</v>
      </c>
      <c r="M79" s="356">
        <f t="shared" si="40"/>
        <v>0</v>
      </c>
      <c r="N79" s="356">
        <f t="shared" si="40"/>
        <v>0</v>
      </c>
      <c r="O79" s="356">
        <f t="shared" si="40"/>
        <v>0</v>
      </c>
      <c r="P79" s="357">
        <f t="shared" si="40"/>
        <v>41017078763</v>
      </c>
      <c r="Q79" s="357">
        <f t="shared" si="40"/>
        <v>0</v>
      </c>
      <c r="R79" s="357">
        <f t="shared" si="40"/>
        <v>40528916088.459999</v>
      </c>
      <c r="S79" s="357">
        <f t="shared" si="40"/>
        <v>36855089413.589996</v>
      </c>
      <c r="T79" s="357">
        <f t="shared" si="40"/>
        <v>17457296813.279999</v>
      </c>
      <c r="U79" s="357">
        <f t="shared" si="40"/>
        <v>17457296813.279999</v>
      </c>
      <c r="V79" s="357">
        <f t="shared" si="40"/>
        <v>17457296813.279999</v>
      </c>
      <c r="W79" s="493">
        <f t="shared" si="33"/>
        <v>0.89853033236573687</v>
      </c>
      <c r="X79" s="250">
        <f t="shared" si="34"/>
        <v>0.42561043691457578</v>
      </c>
    </row>
    <row r="80" spans="1:255" s="339" customFormat="1" ht="46.25" customHeight="1" x14ac:dyDescent="0.15">
      <c r="A80" s="349" t="s">
        <v>111</v>
      </c>
      <c r="B80" s="350" t="s">
        <v>113</v>
      </c>
      <c r="C80" s="350" t="s">
        <v>115</v>
      </c>
      <c r="D80" s="474">
        <v>14</v>
      </c>
      <c r="E80" s="474" t="s">
        <v>127</v>
      </c>
      <c r="F80" s="353"/>
      <c r="G80" s="352">
        <v>10</v>
      </c>
      <c r="H80" s="353" t="s">
        <v>40</v>
      </c>
      <c r="I80" s="354" t="s">
        <v>41</v>
      </c>
      <c r="J80" s="359" t="s">
        <v>128</v>
      </c>
      <c r="K80" s="356">
        <f>K81+K82+K83</f>
        <v>41017078763</v>
      </c>
      <c r="L80" s="356">
        <f>L81+L82+L83</f>
        <v>0</v>
      </c>
      <c r="M80" s="356">
        <f>M81+M82+M83</f>
        <v>0</v>
      </c>
      <c r="N80" s="356">
        <f>N81+N82+N83</f>
        <v>0</v>
      </c>
      <c r="O80" s="356">
        <f>O81+O82+O83</f>
        <v>0</v>
      </c>
      <c r="P80" s="357">
        <f>K80-L80+M80-N80+O80</f>
        <v>41017078763</v>
      </c>
      <c r="Q80" s="357">
        <f t="shared" ref="Q80:V80" si="41">Q81+Q82+Q83</f>
        <v>0</v>
      </c>
      <c r="R80" s="357">
        <f t="shared" si="41"/>
        <v>40528916088.459999</v>
      </c>
      <c r="S80" s="357">
        <f t="shared" si="41"/>
        <v>36855089413.589996</v>
      </c>
      <c r="T80" s="357">
        <f t="shared" si="41"/>
        <v>17457296813.279999</v>
      </c>
      <c r="U80" s="357">
        <f t="shared" si="41"/>
        <v>17457296813.279999</v>
      </c>
      <c r="V80" s="357">
        <f t="shared" si="41"/>
        <v>17457296813.279999</v>
      </c>
      <c r="W80" s="493">
        <f>S80/P80</f>
        <v>0.89853033236573687</v>
      </c>
      <c r="X80" s="250">
        <f>T80/P80</f>
        <v>0.42561043691457578</v>
      </c>
    </row>
    <row r="81" spans="1:24" s="363" customFormat="1" ht="20" customHeight="1" x14ac:dyDescent="0.15">
      <c r="A81" s="213" t="s">
        <v>111</v>
      </c>
      <c r="B81" s="214" t="s">
        <v>113</v>
      </c>
      <c r="C81" s="214" t="s">
        <v>115</v>
      </c>
      <c r="D81" s="475">
        <v>14</v>
      </c>
      <c r="E81" s="205" t="s">
        <v>127</v>
      </c>
      <c r="F81" s="206" t="s">
        <v>122</v>
      </c>
      <c r="G81" s="207">
        <v>10</v>
      </c>
      <c r="H81" s="206" t="s">
        <v>40</v>
      </c>
      <c r="I81" s="208" t="s">
        <v>41</v>
      </c>
      <c r="J81" s="215" t="s">
        <v>123</v>
      </c>
      <c r="K81" s="258">
        <v>1285680000</v>
      </c>
      <c r="L81" s="361"/>
      <c r="M81" s="361"/>
      <c r="N81" s="362"/>
      <c r="O81" s="361"/>
      <c r="P81" s="361">
        <f t="shared" ref="P81:P83" si="42">K81-L81+M81-N81+O81</f>
        <v>1285680000</v>
      </c>
      <c r="Q81" s="361"/>
      <c r="R81" s="361">
        <v>1194239999</v>
      </c>
      <c r="S81" s="361">
        <v>1121479999</v>
      </c>
      <c r="T81" s="361">
        <v>192499999</v>
      </c>
      <c r="U81" s="362">
        <v>192499999</v>
      </c>
      <c r="V81" s="362">
        <v>192499999</v>
      </c>
      <c r="W81" s="503">
        <f t="shared" si="33"/>
        <v>0.87228548239064152</v>
      </c>
      <c r="X81" s="256">
        <f t="shared" si="34"/>
        <v>0.14972621414348827</v>
      </c>
    </row>
    <row r="82" spans="1:24" s="363" customFormat="1" ht="20" customHeight="1" x14ac:dyDescent="0.15">
      <c r="A82" s="213" t="s">
        <v>111</v>
      </c>
      <c r="B82" s="214" t="s">
        <v>113</v>
      </c>
      <c r="C82" s="214" t="s">
        <v>115</v>
      </c>
      <c r="D82" s="475">
        <v>14</v>
      </c>
      <c r="E82" s="205" t="s">
        <v>127</v>
      </c>
      <c r="F82" s="206" t="s">
        <v>129</v>
      </c>
      <c r="G82" s="207">
        <v>10</v>
      </c>
      <c r="H82" s="206" t="s">
        <v>40</v>
      </c>
      <c r="I82" s="208" t="s">
        <v>41</v>
      </c>
      <c r="J82" s="360" t="s">
        <v>130</v>
      </c>
      <c r="K82" s="258">
        <v>3714306023</v>
      </c>
      <c r="L82" s="361"/>
      <c r="M82" s="361"/>
      <c r="N82" s="362"/>
      <c r="O82" s="361"/>
      <c r="P82" s="361">
        <f t="shared" si="42"/>
        <v>3714306023</v>
      </c>
      <c r="Q82" s="361"/>
      <c r="R82" s="361">
        <f>+[2]REP_EPG034_EjecucionPresupuesta!$V$76</f>
        <v>3637476023</v>
      </c>
      <c r="S82" s="361">
        <f>+[2]REP_EPG034_EjecucionPresupuesta!$X$76</f>
        <v>3491709356.3299999</v>
      </c>
      <c r="T82" s="361">
        <f>+[2]REP_EPG034_EjecucionPresupuesta!$Y$76</f>
        <v>113886666</v>
      </c>
      <c r="U82" s="362">
        <f>+[2]REP_EPG034_EjecucionPresupuesta!$Z$76</f>
        <v>113886666</v>
      </c>
      <c r="V82" s="362">
        <f>+[2]REP_EPG034_EjecucionPresupuesta!$AA$76</f>
        <v>113886666</v>
      </c>
      <c r="W82" s="503">
        <f t="shared" si="33"/>
        <v>0.9400704558828431</v>
      </c>
      <c r="X82" s="256">
        <f t="shared" si="34"/>
        <v>3.0661627042786077E-2</v>
      </c>
    </row>
    <row r="83" spans="1:24" s="363" customFormat="1" ht="30" customHeight="1" x14ac:dyDescent="0.15">
      <c r="A83" s="213" t="s">
        <v>111</v>
      </c>
      <c r="B83" s="214" t="s">
        <v>113</v>
      </c>
      <c r="C83" s="214" t="s">
        <v>115</v>
      </c>
      <c r="D83" s="475">
        <v>14</v>
      </c>
      <c r="E83" s="205" t="s">
        <v>127</v>
      </c>
      <c r="F83" s="206" t="s">
        <v>131</v>
      </c>
      <c r="G83" s="207">
        <v>10</v>
      </c>
      <c r="H83" s="206" t="s">
        <v>40</v>
      </c>
      <c r="I83" s="208" t="s">
        <v>41</v>
      </c>
      <c r="J83" s="360" t="s">
        <v>132</v>
      </c>
      <c r="K83" s="258">
        <v>36017092740</v>
      </c>
      <c r="L83" s="361"/>
      <c r="M83" s="361"/>
      <c r="N83" s="362"/>
      <c r="O83" s="361"/>
      <c r="P83" s="361">
        <f t="shared" si="42"/>
        <v>36017092740</v>
      </c>
      <c r="Q83" s="361"/>
      <c r="R83" s="361">
        <f>+[2]REP_EPG034_EjecucionPresupuesta!$V$75+[2]REP_EPG034_EjecucionPresupuesta!$V$78</f>
        <v>35697200066.459999</v>
      </c>
      <c r="S83" s="361">
        <f>+[2]REP_EPG034_EjecucionPresupuesta!$X$75+[2]REP_EPG034_EjecucionPresupuesta!$X$78</f>
        <v>32241900058.259998</v>
      </c>
      <c r="T83" s="361">
        <f>+[2]REP_EPG034_EjecucionPresupuesta!$Y$75+[2]REP_EPG034_EjecucionPresupuesta!$Y$78</f>
        <v>17150910148.280001</v>
      </c>
      <c r="U83" s="362">
        <f>+[2]REP_EPG034_EjecucionPresupuesta!$Z$75+[2]REP_EPG034_EjecucionPresupuesta!$Z$78</f>
        <v>17150910148.280001</v>
      </c>
      <c r="V83" s="362">
        <f>+[2]REP_EPG034_EjecucionPresupuesta!$AA$75+[2]REP_EPG034_EjecucionPresupuesta!$AA$78</f>
        <v>17150910148.280001</v>
      </c>
      <c r="W83" s="503">
        <f t="shared" si="33"/>
        <v>0.89518330341117913</v>
      </c>
      <c r="X83" s="256">
        <f t="shared" si="34"/>
        <v>0.47618807748001485</v>
      </c>
    </row>
    <row r="84" spans="1:24" s="339" customFormat="1" x14ac:dyDescent="0.15">
      <c r="A84" s="349" t="s">
        <v>111</v>
      </c>
      <c r="B84" s="350" t="s">
        <v>133</v>
      </c>
      <c r="C84" s="350"/>
      <c r="D84" s="474"/>
      <c r="E84" s="351"/>
      <c r="F84" s="351"/>
      <c r="G84" s="352"/>
      <c r="H84" s="353"/>
      <c r="I84" s="354"/>
      <c r="J84" s="355" t="s">
        <v>134</v>
      </c>
      <c r="K84" s="356">
        <f t="shared" ref="K84:V84" si="43">K85</f>
        <v>261082921237</v>
      </c>
      <c r="L84" s="357">
        <f t="shared" si="43"/>
        <v>25907757031</v>
      </c>
      <c r="M84" s="357">
        <f t="shared" si="43"/>
        <v>25907757031</v>
      </c>
      <c r="N84" s="358">
        <f t="shared" si="43"/>
        <v>0</v>
      </c>
      <c r="O84" s="357">
        <f t="shared" si="43"/>
        <v>0</v>
      </c>
      <c r="P84" s="357">
        <f t="shared" si="43"/>
        <v>261082921237</v>
      </c>
      <c r="Q84" s="357">
        <f>Q85</f>
        <v>0</v>
      </c>
      <c r="R84" s="357">
        <f t="shared" si="43"/>
        <v>245873948381.44003</v>
      </c>
      <c r="S84" s="357">
        <f t="shared" si="43"/>
        <v>192115345991.78</v>
      </c>
      <c r="T84" s="357">
        <f t="shared" si="43"/>
        <v>124743040853.77</v>
      </c>
      <c r="U84" s="358">
        <f t="shared" si="43"/>
        <v>124743040853.77</v>
      </c>
      <c r="V84" s="358">
        <f t="shared" si="43"/>
        <v>124743040853.77</v>
      </c>
      <c r="W84" s="493">
        <f t="shared" si="33"/>
        <v>0.73584034176400925</v>
      </c>
      <c r="X84" s="250">
        <f t="shared" si="34"/>
        <v>0.47779088828462113</v>
      </c>
    </row>
    <row r="85" spans="1:24" s="339" customFormat="1" ht="23" customHeight="1" x14ac:dyDescent="0.15">
      <c r="A85" s="349" t="s">
        <v>111</v>
      </c>
      <c r="B85" s="350" t="s">
        <v>133</v>
      </c>
      <c r="C85" s="350" t="s">
        <v>115</v>
      </c>
      <c r="D85" s="474"/>
      <c r="E85" s="399"/>
      <c r="F85" s="353"/>
      <c r="G85" s="352">
        <v>10</v>
      </c>
      <c r="H85" s="353" t="s">
        <v>40</v>
      </c>
      <c r="I85" s="354" t="s">
        <v>41</v>
      </c>
      <c r="J85" s="359" t="s">
        <v>116</v>
      </c>
      <c r="K85" s="356">
        <f>K86+K89+K93+K97+K104+K107+K110</f>
        <v>261082921237</v>
      </c>
      <c r="L85" s="356">
        <f>L89+L93+L97+L104+L107+L110</f>
        <v>25907757031</v>
      </c>
      <c r="M85" s="356">
        <f>M89+M93+M97+M104+M107+M110</f>
        <v>25907757031</v>
      </c>
      <c r="N85" s="356">
        <f>N89+N93+N97+N104+N107+N110</f>
        <v>0</v>
      </c>
      <c r="O85" s="356">
        <f>O89+O93+O97+O104+O107+O110</f>
        <v>0</v>
      </c>
      <c r="P85" s="356">
        <f>P86+P89+P93+P97+P104+P107+P110</f>
        <v>261082921237</v>
      </c>
      <c r="Q85" s="356">
        <f>Q89+Q93+Q97+Q104+Q107+Q110</f>
        <v>0</v>
      </c>
      <c r="R85" s="356">
        <f>R86+R89+R93+R97+R104+R107+R110</f>
        <v>245873948381.44003</v>
      </c>
      <c r="S85" s="356">
        <f>S86+S89+S93+S97+S104+S107+S110</f>
        <v>192115345991.78</v>
      </c>
      <c r="T85" s="356">
        <f>T86+T89+T93+T97+T104+T107+T110</f>
        <v>124743040853.77</v>
      </c>
      <c r="U85" s="356">
        <f>U86+U89+U93+U97+U104+U107+U110</f>
        <v>124743040853.77</v>
      </c>
      <c r="V85" s="356">
        <f>V86+V89+V93+V97+V104+V107+V110</f>
        <v>124743040853.77</v>
      </c>
      <c r="W85" s="493">
        <f t="shared" si="33"/>
        <v>0.73584034176400925</v>
      </c>
      <c r="X85" s="250">
        <f t="shared" si="34"/>
        <v>0.47779088828462113</v>
      </c>
    </row>
    <row r="86" spans="1:24" s="339" customFormat="1" ht="33" x14ac:dyDescent="0.15">
      <c r="A86" s="349" t="s">
        <v>111</v>
      </c>
      <c r="B86" s="350" t="s">
        <v>133</v>
      </c>
      <c r="C86" s="350" t="s">
        <v>115</v>
      </c>
      <c r="D86" s="474">
        <v>20</v>
      </c>
      <c r="E86" s="399"/>
      <c r="F86" s="353"/>
      <c r="G86" s="352"/>
      <c r="H86" s="353"/>
      <c r="I86" s="354"/>
      <c r="J86" s="359" t="s">
        <v>135</v>
      </c>
      <c r="K86" s="356">
        <f>K87</f>
        <v>1345730309</v>
      </c>
      <c r="L86" s="356">
        <f t="shared" ref="L86:O87" si="44">L87</f>
        <v>0</v>
      </c>
      <c r="M86" s="356">
        <f t="shared" si="44"/>
        <v>0</v>
      </c>
      <c r="N86" s="356">
        <f t="shared" si="44"/>
        <v>0</v>
      </c>
      <c r="O86" s="356">
        <f t="shared" si="44"/>
        <v>0</v>
      </c>
      <c r="P86" s="358">
        <f>P88</f>
        <v>1345730309</v>
      </c>
      <c r="Q86" s="358">
        <f>Q87</f>
        <v>0</v>
      </c>
      <c r="R86" s="358">
        <f>R87</f>
        <v>1322986667</v>
      </c>
      <c r="S86" s="358">
        <f t="shared" ref="S86:V87" si="45">S87</f>
        <v>1061830767</v>
      </c>
      <c r="T86" s="358">
        <f t="shared" si="45"/>
        <v>863448985</v>
      </c>
      <c r="U86" s="358">
        <f t="shared" si="45"/>
        <v>863448985</v>
      </c>
      <c r="V86" s="358">
        <f t="shared" si="45"/>
        <v>863448985</v>
      </c>
      <c r="W86" s="493">
        <f>S86/P86</f>
        <v>0.78903682253321383</v>
      </c>
      <c r="X86" s="250">
        <f>T86/P86</f>
        <v>0.64162111771237518</v>
      </c>
    </row>
    <row r="87" spans="1:24" s="339" customFormat="1" ht="36" customHeight="1" x14ac:dyDescent="0.15">
      <c r="A87" s="349" t="s">
        <v>111</v>
      </c>
      <c r="B87" s="350" t="s">
        <v>133</v>
      </c>
      <c r="C87" s="350" t="s">
        <v>115</v>
      </c>
      <c r="D87" s="474">
        <v>20</v>
      </c>
      <c r="E87" s="474" t="s">
        <v>136</v>
      </c>
      <c r="F87" s="353"/>
      <c r="G87" s="352">
        <v>10</v>
      </c>
      <c r="H87" s="353" t="s">
        <v>40</v>
      </c>
      <c r="I87" s="354" t="s">
        <v>41</v>
      </c>
      <c r="J87" s="359" t="s">
        <v>137</v>
      </c>
      <c r="K87" s="356">
        <f>K88</f>
        <v>1345730309</v>
      </c>
      <c r="L87" s="356">
        <f t="shared" si="44"/>
        <v>0</v>
      </c>
      <c r="M87" s="356">
        <f t="shared" si="44"/>
        <v>0</v>
      </c>
      <c r="N87" s="356">
        <f t="shared" si="44"/>
        <v>0</v>
      </c>
      <c r="O87" s="356">
        <f t="shared" si="44"/>
        <v>0</v>
      </c>
      <c r="P87" s="357">
        <f>K87-L87+M87-N87+O87</f>
        <v>1345730309</v>
      </c>
      <c r="Q87" s="358">
        <f>Q88</f>
        <v>0</v>
      </c>
      <c r="R87" s="358">
        <f>R88</f>
        <v>1322986667</v>
      </c>
      <c r="S87" s="358">
        <f t="shared" si="45"/>
        <v>1061830767</v>
      </c>
      <c r="T87" s="358">
        <f t="shared" si="45"/>
        <v>863448985</v>
      </c>
      <c r="U87" s="358">
        <f t="shared" si="45"/>
        <v>863448985</v>
      </c>
      <c r="V87" s="358">
        <f t="shared" si="45"/>
        <v>863448985</v>
      </c>
      <c r="W87" s="493">
        <f>S87/P87</f>
        <v>0.78903682253321383</v>
      </c>
      <c r="X87" s="250">
        <f>T87/P87</f>
        <v>0.64162111771237518</v>
      </c>
    </row>
    <row r="88" spans="1:24" s="363" customFormat="1" ht="27" customHeight="1" x14ac:dyDescent="0.15">
      <c r="A88" s="213" t="s">
        <v>111</v>
      </c>
      <c r="B88" s="214" t="s">
        <v>133</v>
      </c>
      <c r="C88" s="214" t="s">
        <v>115</v>
      </c>
      <c r="D88" s="475">
        <v>20</v>
      </c>
      <c r="E88" s="205" t="s">
        <v>136</v>
      </c>
      <c r="F88" s="206" t="s">
        <v>138</v>
      </c>
      <c r="G88" s="207">
        <v>10</v>
      </c>
      <c r="H88" s="206" t="s">
        <v>40</v>
      </c>
      <c r="I88" s="208" t="s">
        <v>41</v>
      </c>
      <c r="J88" s="431" t="s">
        <v>139</v>
      </c>
      <c r="K88" s="258">
        <v>1345730309</v>
      </c>
      <c r="L88" s="361"/>
      <c r="M88" s="361"/>
      <c r="N88" s="362"/>
      <c r="O88" s="361"/>
      <c r="P88" s="361">
        <f t="shared" ref="P88" si="46">K88-L88+M88-N88+O88</f>
        <v>1345730309</v>
      </c>
      <c r="Q88" s="361"/>
      <c r="R88" s="361">
        <v>1322986667</v>
      </c>
      <c r="S88" s="361">
        <v>1061830767</v>
      </c>
      <c r="T88" s="361">
        <v>863448985</v>
      </c>
      <c r="U88" s="361">
        <v>863448985</v>
      </c>
      <c r="V88" s="361">
        <v>863448985</v>
      </c>
      <c r="W88" s="503">
        <f>S88/P88</f>
        <v>0.78903682253321383</v>
      </c>
      <c r="X88" s="256">
        <f>T88/P88</f>
        <v>0.64162111771237518</v>
      </c>
    </row>
    <row r="89" spans="1:24" s="339" customFormat="1" ht="48" customHeight="1" x14ac:dyDescent="0.15">
      <c r="A89" s="349" t="s">
        <v>111</v>
      </c>
      <c r="B89" s="350" t="s">
        <v>133</v>
      </c>
      <c r="C89" s="350" t="s">
        <v>115</v>
      </c>
      <c r="D89" s="474" t="s">
        <v>140</v>
      </c>
      <c r="E89" s="351"/>
      <c r="F89" s="206"/>
      <c r="G89" s="352"/>
      <c r="H89" s="353"/>
      <c r="I89" s="354"/>
      <c r="J89" s="408" t="s">
        <v>141</v>
      </c>
      <c r="K89" s="356">
        <f>K90</f>
        <v>2691460619</v>
      </c>
      <c r="L89" s="357"/>
      <c r="M89" s="357"/>
      <c r="N89" s="358"/>
      <c r="O89" s="357"/>
      <c r="P89" s="357">
        <f>SUM(P91:P92)</f>
        <v>2691460619</v>
      </c>
      <c r="Q89" s="357">
        <f t="shared" ref="Q89:V89" si="47">Q90</f>
        <v>0</v>
      </c>
      <c r="R89" s="357">
        <f t="shared" si="47"/>
        <v>2635379952</v>
      </c>
      <c r="S89" s="357">
        <f t="shared" si="47"/>
        <v>2569269955</v>
      </c>
      <c r="T89" s="357">
        <f t="shared" si="47"/>
        <v>1920396665.6700001</v>
      </c>
      <c r="U89" s="357">
        <f t="shared" si="47"/>
        <v>1920396665.6700001</v>
      </c>
      <c r="V89" s="357">
        <f t="shared" si="47"/>
        <v>1920396665.6700001</v>
      </c>
      <c r="W89" s="493">
        <f t="shared" si="33"/>
        <v>0.95460061234505467</v>
      </c>
      <c r="X89" s="250">
        <f t="shared" si="34"/>
        <v>0.71351468125270756</v>
      </c>
    </row>
    <row r="90" spans="1:24" s="339" customFormat="1" ht="42" customHeight="1" x14ac:dyDescent="0.15">
      <c r="A90" s="349" t="s">
        <v>111</v>
      </c>
      <c r="B90" s="350" t="s">
        <v>133</v>
      </c>
      <c r="C90" s="350" t="s">
        <v>115</v>
      </c>
      <c r="D90" s="474" t="s">
        <v>140</v>
      </c>
      <c r="E90" s="474" t="s">
        <v>127</v>
      </c>
      <c r="F90" s="206"/>
      <c r="G90" s="352">
        <v>10</v>
      </c>
      <c r="H90" s="353" t="s">
        <v>40</v>
      </c>
      <c r="I90" s="354" t="s">
        <v>41</v>
      </c>
      <c r="J90" s="408" t="s">
        <v>128</v>
      </c>
      <c r="K90" s="356">
        <f>K91+K92</f>
        <v>2691460619</v>
      </c>
      <c r="L90" s="356">
        <f>L91+L92</f>
        <v>0</v>
      </c>
      <c r="M90" s="356">
        <f>M91+M92</f>
        <v>0</v>
      </c>
      <c r="N90" s="356">
        <f>N91+N92</f>
        <v>0</v>
      </c>
      <c r="O90" s="356">
        <f>O91+O92</f>
        <v>0</v>
      </c>
      <c r="P90" s="357">
        <f>K90-L90+M90-N90+O90</f>
        <v>2691460619</v>
      </c>
      <c r="Q90" s="357">
        <f>Q91</f>
        <v>0</v>
      </c>
      <c r="R90" s="357">
        <f>R91+R92</f>
        <v>2635379952</v>
      </c>
      <c r="S90" s="357">
        <f>S91+S92</f>
        <v>2569269955</v>
      </c>
      <c r="T90" s="357">
        <f>T91+T92</f>
        <v>1920396665.6700001</v>
      </c>
      <c r="U90" s="357">
        <f>U91+U92</f>
        <v>1920396665.6700001</v>
      </c>
      <c r="V90" s="357">
        <f>V91+V92</f>
        <v>1920396665.6700001</v>
      </c>
      <c r="W90" s="493">
        <f>S90/P90</f>
        <v>0.95460061234505467</v>
      </c>
      <c r="X90" s="250">
        <f>T90/P90</f>
        <v>0.71351468125270756</v>
      </c>
    </row>
    <row r="91" spans="1:24" s="363" customFormat="1" ht="27.5" customHeight="1" x14ac:dyDescent="0.15">
      <c r="A91" s="213" t="s">
        <v>111</v>
      </c>
      <c r="B91" s="214" t="s">
        <v>133</v>
      </c>
      <c r="C91" s="214" t="s">
        <v>115</v>
      </c>
      <c r="D91" s="475" t="s">
        <v>140</v>
      </c>
      <c r="E91" s="205" t="s">
        <v>127</v>
      </c>
      <c r="F91" s="206" t="s">
        <v>142</v>
      </c>
      <c r="G91" s="207">
        <v>10</v>
      </c>
      <c r="H91" s="206" t="s">
        <v>40</v>
      </c>
      <c r="I91" s="208" t="s">
        <v>41</v>
      </c>
      <c r="J91" s="215" t="s">
        <v>143</v>
      </c>
      <c r="K91" s="258">
        <v>1650000000</v>
      </c>
      <c r="L91" s="361"/>
      <c r="M91" s="361"/>
      <c r="N91" s="362"/>
      <c r="O91" s="361"/>
      <c r="P91" s="361">
        <f>K91-L91+M91-N91+O91</f>
        <v>1650000000</v>
      </c>
      <c r="Q91" s="361">
        <v>0</v>
      </c>
      <c r="R91" s="361">
        <v>1638955769</v>
      </c>
      <c r="S91" s="361">
        <v>1617955769</v>
      </c>
      <c r="T91" s="361">
        <v>1207222435</v>
      </c>
      <c r="U91" s="362">
        <v>1207222435</v>
      </c>
      <c r="V91" s="362">
        <v>1207222435</v>
      </c>
      <c r="W91" s="503">
        <f t="shared" si="33"/>
        <v>0.98057925393939394</v>
      </c>
      <c r="X91" s="256">
        <f t="shared" ref="X91:X125" si="48">T91/P91</f>
        <v>0.73164996060606058</v>
      </c>
    </row>
    <row r="92" spans="1:24" s="363" customFormat="1" ht="37.25" customHeight="1" x14ac:dyDescent="0.15">
      <c r="A92" s="213" t="s">
        <v>111</v>
      </c>
      <c r="B92" s="214" t="s">
        <v>133</v>
      </c>
      <c r="C92" s="214" t="s">
        <v>115</v>
      </c>
      <c r="D92" s="475" t="s">
        <v>140</v>
      </c>
      <c r="E92" s="205" t="s">
        <v>127</v>
      </c>
      <c r="F92" s="206" t="s">
        <v>144</v>
      </c>
      <c r="G92" s="207">
        <v>10</v>
      </c>
      <c r="H92" s="206" t="s">
        <v>40</v>
      </c>
      <c r="I92" s="208" t="s">
        <v>41</v>
      </c>
      <c r="J92" s="215" t="s">
        <v>145</v>
      </c>
      <c r="K92" s="258">
        <v>1041460619</v>
      </c>
      <c r="L92" s="361"/>
      <c r="M92" s="361"/>
      <c r="N92" s="362"/>
      <c r="O92" s="361"/>
      <c r="P92" s="361">
        <f>K92-L92+M92-N92+O92</f>
        <v>1041460619</v>
      </c>
      <c r="Q92" s="361"/>
      <c r="R92" s="361">
        <v>996424183</v>
      </c>
      <c r="S92" s="361">
        <v>951314186</v>
      </c>
      <c r="T92" s="361">
        <v>713174230.66999996</v>
      </c>
      <c r="U92" s="362">
        <v>713174230.66999996</v>
      </c>
      <c r="V92" s="362">
        <v>713174230.66999996</v>
      </c>
      <c r="W92" s="503">
        <f t="shared" ref="W92:W126" si="49">S92/P92</f>
        <v>0.91344230270890348</v>
      </c>
      <c r="X92" s="256">
        <f t="shared" si="48"/>
        <v>0.68478271540865621</v>
      </c>
    </row>
    <row r="93" spans="1:24" s="339" customFormat="1" ht="32.5" customHeight="1" x14ac:dyDescent="0.15">
      <c r="A93" s="349" t="s">
        <v>111</v>
      </c>
      <c r="B93" s="350" t="s">
        <v>133</v>
      </c>
      <c r="C93" s="350" t="s">
        <v>115</v>
      </c>
      <c r="D93" s="474" t="s">
        <v>146</v>
      </c>
      <c r="E93" s="351"/>
      <c r="F93" s="482"/>
      <c r="G93" s="352"/>
      <c r="H93" s="353"/>
      <c r="I93" s="354"/>
      <c r="J93" s="408" t="s">
        <v>147</v>
      </c>
      <c r="K93" s="356">
        <f>K94</f>
        <v>1345730309</v>
      </c>
      <c r="L93" s="356">
        <f>L94</f>
        <v>20000000</v>
      </c>
      <c r="M93" s="356">
        <f>M94</f>
        <v>1020000000</v>
      </c>
      <c r="N93" s="356">
        <f>N94</f>
        <v>0</v>
      </c>
      <c r="O93" s="356">
        <f>O94</f>
        <v>0</v>
      </c>
      <c r="P93" s="357">
        <f>SUM(P95:P96)</f>
        <v>2345730309</v>
      </c>
      <c r="Q93" s="357">
        <f t="shared" ref="Q93:V93" si="50">Q94</f>
        <v>0</v>
      </c>
      <c r="R93" s="357">
        <f t="shared" si="50"/>
        <v>2345730309</v>
      </c>
      <c r="S93" s="357">
        <f t="shared" si="50"/>
        <v>1350501012</v>
      </c>
      <c r="T93" s="357">
        <f t="shared" si="50"/>
        <v>1309847780.4000001</v>
      </c>
      <c r="U93" s="357">
        <f t="shared" si="50"/>
        <v>1309847780.4000001</v>
      </c>
      <c r="V93" s="357">
        <f t="shared" si="50"/>
        <v>1309847780.4000001</v>
      </c>
      <c r="W93" s="493">
        <f t="shared" si="49"/>
        <v>0.57572731478058414</v>
      </c>
      <c r="X93" s="250">
        <f t="shared" si="48"/>
        <v>0.55839657925484054</v>
      </c>
    </row>
    <row r="94" spans="1:24" s="339" customFormat="1" ht="47.5" customHeight="1" x14ac:dyDescent="0.15">
      <c r="A94" s="349" t="s">
        <v>111</v>
      </c>
      <c r="B94" s="350" t="s">
        <v>133</v>
      </c>
      <c r="C94" s="350" t="s">
        <v>115</v>
      </c>
      <c r="D94" s="474" t="s">
        <v>146</v>
      </c>
      <c r="E94" s="474" t="s">
        <v>148</v>
      </c>
      <c r="F94" s="353"/>
      <c r="G94" s="352">
        <v>10</v>
      </c>
      <c r="H94" s="353" t="s">
        <v>40</v>
      </c>
      <c r="I94" s="354" t="s">
        <v>41</v>
      </c>
      <c r="J94" s="359" t="s">
        <v>149</v>
      </c>
      <c r="K94" s="356">
        <f>K95+K96</f>
        <v>1345730309</v>
      </c>
      <c r="L94" s="356">
        <f>L95+L96</f>
        <v>20000000</v>
      </c>
      <c r="M94" s="356">
        <f>M95+M96</f>
        <v>1020000000</v>
      </c>
      <c r="N94" s="356">
        <f>N95+N96</f>
        <v>0</v>
      </c>
      <c r="O94" s="356">
        <f>O95+O96</f>
        <v>0</v>
      </c>
      <c r="P94" s="357">
        <f>K94-L94+M94-N94+O94</f>
        <v>2345730309</v>
      </c>
      <c r="Q94" s="358">
        <f t="shared" ref="Q94:V94" si="51">Q95+Q96</f>
        <v>0</v>
      </c>
      <c r="R94" s="358">
        <f t="shared" si="51"/>
        <v>2345730309</v>
      </c>
      <c r="S94" s="358">
        <f t="shared" si="51"/>
        <v>1350501012</v>
      </c>
      <c r="T94" s="358">
        <f t="shared" si="51"/>
        <v>1309847780.4000001</v>
      </c>
      <c r="U94" s="358">
        <f t="shared" si="51"/>
        <v>1309847780.4000001</v>
      </c>
      <c r="V94" s="358">
        <f t="shared" si="51"/>
        <v>1309847780.4000001</v>
      </c>
      <c r="W94" s="493">
        <f>S94/P94</f>
        <v>0.57572731478058414</v>
      </c>
      <c r="X94" s="250">
        <f>T94/P94</f>
        <v>0.55839657925484054</v>
      </c>
    </row>
    <row r="95" spans="1:24" s="363" customFormat="1" ht="26" customHeight="1" x14ac:dyDescent="0.15">
      <c r="A95" s="213" t="s">
        <v>111</v>
      </c>
      <c r="B95" s="214" t="s">
        <v>133</v>
      </c>
      <c r="C95" s="214" t="s">
        <v>115</v>
      </c>
      <c r="D95" s="475" t="s">
        <v>146</v>
      </c>
      <c r="E95" s="205" t="s">
        <v>148</v>
      </c>
      <c r="F95" s="206" t="s">
        <v>150</v>
      </c>
      <c r="G95" s="207">
        <v>10</v>
      </c>
      <c r="H95" s="206" t="s">
        <v>40</v>
      </c>
      <c r="I95" s="208" t="s">
        <v>41</v>
      </c>
      <c r="J95" s="215" t="s">
        <v>151</v>
      </c>
      <c r="K95" s="258">
        <v>20000000</v>
      </c>
      <c r="L95" s="361">
        <v>20000000</v>
      </c>
      <c r="M95" s="361"/>
      <c r="N95" s="362"/>
      <c r="O95" s="361"/>
      <c r="P95" s="361">
        <f t="shared" ref="P95:P96" si="52">K95-L95+M95-N95+O95</f>
        <v>0</v>
      </c>
      <c r="Q95" s="361"/>
      <c r="R95" s="361">
        <v>0</v>
      </c>
      <c r="S95" s="361">
        <v>0</v>
      </c>
      <c r="T95" s="361">
        <v>0</v>
      </c>
      <c r="U95" s="362">
        <v>0</v>
      </c>
      <c r="V95" s="362">
        <v>0</v>
      </c>
      <c r="W95" s="503">
        <v>0</v>
      </c>
      <c r="X95" s="256">
        <v>0</v>
      </c>
    </row>
    <row r="96" spans="1:24" s="363" customFormat="1" ht="27.5" customHeight="1" x14ac:dyDescent="0.15">
      <c r="A96" s="213" t="s">
        <v>111</v>
      </c>
      <c r="B96" s="214" t="s">
        <v>133</v>
      </c>
      <c r="C96" s="214" t="s">
        <v>115</v>
      </c>
      <c r="D96" s="475" t="s">
        <v>146</v>
      </c>
      <c r="E96" s="205" t="s">
        <v>148</v>
      </c>
      <c r="F96" s="206" t="s">
        <v>152</v>
      </c>
      <c r="G96" s="207">
        <v>10</v>
      </c>
      <c r="H96" s="206" t="s">
        <v>40</v>
      </c>
      <c r="I96" s="208" t="s">
        <v>41</v>
      </c>
      <c r="J96" s="215" t="s">
        <v>153</v>
      </c>
      <c r="K96" s="258">
        <v>1325730309</v>
      </c>
      <c r="L96" s="361"/>
      <c r="M96" s="361">
        <f>20000000+1000000000</f>
        <v>1020000000</v>
      </c>
      <c r="N96" s="362"/>
      <c r="O96" s="361"/>
      <c r="P96" s="361">
        <f t="shared" si="52"/>
        <v>2345730309</v>
      </c>
      <c r="Q96" s="361"/>
      <c r="R96" s="361">
        <v>2345730309</v>
      </c>
      <c r="S96" s="361">
        <v>1350501012</v>
      </c>
      <c r="T96" s="361">
        <v>1309847780.4000001</v>
      </c>
      <c r="U96" s="362">
        <v>1309847780.4000001</v>
      </c>
      <c r="V96" s="362">
        <v>1309847780.4000001</v>
      </c>
      <c r="W96" s="503">
        <f t="shared" si="49"/>
        <v>0.57572731478058414</v>
      </c>
      <c r="X96" s="256">
        <f t="shared" si="48"/>
        <v>0.55839657925484054</v>
      </c>
    </row>
    <row r="97" spans="1:24" s="363" customFormat="1" ht="45" customHeight="1" x14ac:dyDescent="0.15">
      <c r="A97" s="349" t="s">
        <v>111</v>
      </c>
      <c r="B97" s="350" t="s">
        <v>133</v>
      </c>
      <c r="C97" s="350" t="s">
        <v>115</v>
      </c>
      <c r="D97" s="474">
        <v>26</v>
      </c>
      <c r="E97" s="409"/>
      <c r="F97" s="410"/>
      <c r="G97" s="352"/>
      <c r="H97" s="353"/>
      <c r="I97" s="354"/>
      <c r="J97" s="408" t="s">
        <v>154</v>
      </c>
      <c r="K97" s="356">
        <f>K98</f>
        <v>110000000000</v>
      </c>
      <c r="L97" s="356">
        <f>L98</f>
        <v>16184226379</v>
      </c>
      <c r="M97" s="356">
        <f>M98</f>
        <v>24857757031</v>
      </c>
      <c r="N97" s="356">
        <f>N99+N100+N101</f>
        <v>0</v>
      </c>
      <c r="O97" s="356">
        <f>O99+O100+O101</f>
        <v>0</v>
      </c>
      <c r="P97" s="356">
        <f>+P98</f>
        <v>118673530652</v>
      </c>
      <c r="Q97" s="356">
        <v>0</v>
      </c>
      <c r="R97" s="356">
        <f t="shared" ref="R97:V97" si="53">R98</f>
        <v>117732718696.36</v>
      </c>
      <c r="S97" s="356">
        <f t="shared" si="53"/>
        <v>93565887065.880005</v>
      </c>
      <c r="T97" s="356">
        <f t="shared" si="53"/>
        <v>75418721600.850006</v>
      </c>
      <c r="U97" s="356">
        <f t="shared" si="53"/>
        <v>75418721600.850006</v>
      </c>
      <c r="V97" s="356">
        <f t="shared" si="53"/>
        <v>75418721600.850006</v>
      </c>
      <c r="W97" s="493">
        <f t="shared" si="49"/>
        <v>0.78843097152181296</v>
      </c>
      <c r="X97" s="250">
        <f t="shared" si="48"/>
        <v>0.63551426494597996</v>
      </c>
    </row>
    <row r="98" spans="1:24" s="363" customFormat="1" ht="55.25" customHeight="1" x14ac:dyDescent="0.15">
      <c r="A98" s="349" t="s">
        <v>111</v>
      </c>
      <c r="B98" s="350" t="s">
        <v>133</v>
      </c>
      <c r="C98" s="350" t="s">
        <v>115</v>
      </c>
      <c r="D98" s="474">
        <v>26</v>
      </c>
      <c r="E98" s="474" t="s">
        <v>148</v>
      </c>
      <c r="F98" s="410"/>
      <c r="G98" s="352">
        <v>10</v>
      </c>
      <c r="H98" s="353" t="s">
        <v>40</v>
      </c>
      <c r="I98" s="354" t="s">
        <v>41</v>
      </c>
      <c r="J98" s="345" t="s">
        <v>149</v>
      </c>
      <c r="K98" s="346">
        <f>K99+K100+K101+K102+K103</f>
        <v>110000000000</v>
      </c>
      <c r="L98" s="346">
        <f>L99+L100+L101+L102+L103</f>
        <v>16184226379</v>
      </c>
      <c r="M98" s="346">
        <f>M99+M100+M101+M102+M103</f>
        <v>24857757031</v>
      </c>
      <c r="N98" s="346">
        <f>N99+N100+N101+N102+N103</f>
        <v>0</v>
      </c>
      <c r="O98" s="346">
        <f>O99+O100+O101+O102+O103</f>
        <v>0</v>
      </c>
      <c r="P98" s="357">
        <f>SUM(P99:P103)</f>
        <v>118673530652</v>
      </c>
      <c r="Q98" s="348" t="s">
        <v>298</v>
      </c>
      <c r="R98" s="348">
        <f t="shared" ref="R98:V98" si="54">SUM(R99:R103)</f>
        <v>117732718696.36</v>
      </c>
      <c r="S98" s="348">
        <f t="shared" si="54"/>
        <v>93565887065.880005</v>
      </c>
      <c r="T98" s="348">
        <f t="shared" si="54"/>
        <v>75418721600.850006</v>
      </c>
      <c r="U98" s="348">
        <f t="shared" si="54"/>
        <v>75418721600.850006</v>
      </c>
      <c r="V98" s="348">
        <f t="shared" si="54"/>
        <v>75418721600.850006</v>
      </c>
      <c r="W98" s="493">
        <f>S98/P98</f>
        <v>0.78843097152181296</v>
      </c>
      <c r="X98" s="250">
        <f>T98/P98</f>
        <v>0.63551426494597996</v>
      </c>
    </row>
    <row r="99" spans="1:24" s="363" customFormat="1" ht="20" customHeight="1" x14ac:dyDescent="0.15">
      <c r="A99" s="412" t="s">
        <v>111</v>
      </c>
      <c r="B99" s="413" t="s">
        <v>133</v>
      </c>
      <c r="C99" s="413" t="s">
        <v>115</v>
      </c>
      <c r="D99" s="476">
        <v>26</v>
      </c>
      <c r="E99" s="206" t="s">
        <v>148</v>
      </c>
      <c r="F99" s="206" t="s">
        <v>155</v>
      </c>
      <c r="G99" s="401">
        <v>10</v>
      </c>
      <c r="H99" s="206" t="s">
        <v>40</v>
      </c>
      <c r="I99" s="208" t="s">
        <v>41</v>
      </c>
      <c r="J99" s="414" t="s">
        <v>156</v>
      </c>
      <c r="K99" s="403">
        <v>31608456000</v>
      </c>
      <c r="L99" s="404">
        <f>1366334025+121087270</f>
        <v>1487421295</v>
      </c>
      <c r="M99" s="404">
        <v>10333618652</v>
      </c>
      <c r="N99" s="405"/>
      <c r="O99" s="404"/>
      <c r="P99" s="361">
        <f t="shared" ref="P99:P113" si="55">K99-L99+M99-N99+O99</f>
        <v>40454653357</v>
      </c>
      <c r="Q99" s="404"/>
      <c r="R99" s="404">
        <v>40454653355.470001</v>
      </c>
      <c r="S99" s="404">
        <v>37094571339</v>
      </c>
      <c r="T99" s="404">
        <v>26069174431.59</v>
      </c>
      <c r="U99" s="405">
        <v>26069174431.59</v>
      </c>
      <c r="V99" s="405">
        <v>26069174431.59</v>
      </c>
      <c r="W99" s="503">
        <f t="shared" si="49"/>
        <v>0.91694201435003531</v>
      </c>
      <c r="X99" s="256">
        <f t="shared" si="48"/>
        <v>0.64440484019322752</v>
      </c>
    </row>
    <row r="100" spans="1:24" s="363" customFormat="1" ht="20" customHeight="1" x14ac:dyDescent="0.15">
      <c r="A100" s="412" t="s">
        <v>111</v>
      </c>
      <c r="B100" s="413" t="s">
        <v>133</v>
      </c>
      <c r="C100" s="413" t="s">
        <v>115</v>
      </c>
      <c r="D100" s="476">
        <v>26</v>
      </c>
      <c r="E100" s="206" t="s">
        <v>148</v>
      </c>
      <c r="F100" s="206" t="s">
        <v>157</v>
      </c>
      <c r="G100" s="401">
        <v>10</v>
      </c>
      <c r="H100" s="206" t="s">
        <v>40</v>
      </c>
      <c r="I100" s="208" t="s">
        <v>41</v>
      </c>
      <c r="J100" s="414" t="s">
        <v>158</v>
      </c>
      <c r="K100" s="403">
        <v>34886584000</v>
      </c>
      <c r="L100" s="404"/>
      <c r="M100" s="404">
        <f>3719916000+160835579</f>
        <v>3880751579</v>
      </c>
      <c r="N100" s="405"/>
      <c r="O100" s="404"/>
      <c r="P100" s="361">
        <f t="shared" si="55"/>
        <v>38767335579</v>
      </c>
      <c r="Q100" s="404"/>
      <c r="R100" s="404">
        <v>38767335579</v>
      </c>
      <c r="S100" s="404">
        <v>25620435750</v>
      </c>
      <c r="T100" s="404">
        <v>24294445500</v>
      </c>
      <c r="U100" s="405">
        <v>24294445500</v>
      </c>
      <c r="V100" s="405">
        <v>24294445500</v>
      </c>
      <c r="W100" s="503">
        <f t="shared" si="49"/>
        <v>0.66087687913941695</v>
      </c>
      <c r="X100" s="256">
        <f t="shared" si="48"/>
        <v>0.62667307766077518</v>
      </c>
    </row>
    <row r="101" spans="1:24" s="363" customFormat="1" ht="20" customHeight="1" x14ac:dyDescent="0.15">
      <c r="A101" s="412" t="s">
        <v>111</v>
      </c>
      <c r="B101" s="413" t="s">
        <v>133</v>
      </c>
      <c r="C101" s="413" t="s">
        <v>115</v>
      </c>
      <c r="D101" s="476">
        <v>26</v>
      </c>
      <c r="E101" s="206" t="s">
        <v>148</v>
      </c>
      <c r="F101" s="206" t="s">
        <v>159</v>
      </c>
      <c r="G101" s="401">
        <v>10</v>
      </c>
      <c r="H101" s="206" t="s">
        <v>40</v>
      </c>
      <c r="I101" s="208" t="s">
        <v>41</v>
      </c>
      <c r="J101" s="414" t="s">
        <v>160</v>
      </c>
      <c r="K101" s="403">
        <v>7502350000</v>
      </c>
      <c r="L101" s="404">
        <v>3812037388</v>
      </c>
      <c r="M101" s="404"/>
      <c r="N101" s="405"/>
      <c r="O101" s="404"/>
      <c r="P101" s="361">
        <f t="shared" si="55"/>
        <v>3690312612</v>
      </c>
      <c r="Q101" s="404"/>
      <c r="R101" s="404">
        <f>+[2]REP_EPG034_EjecucionPresupuesta!$V$86+[2]REP_EPG034_EjecucionPresupuesta!$V$90</f>
        <v>3676889608.3800001</v>
      </c>
      <c r="S101" s="404">
        <f>+[2]REP_EPG034_EjecucionPresupuesta!$X$86+[2]REP_EPG034_EjecucionPresupuesta!$X$90</f>
        <v>2956742662.21</v>
      </c>
      <c r="T101" s="404">
        <f>+[2]REP_EPG034_EjecucionPresupuesta!$Y$86+[2]REP_EPG034_EjecucionPresupuesta!$Y$90</f>
        <v>2001644263</v>
      </c>
      <c r="U101" s="405">
        <f>+[2]REP_EPG034_EjecucionPresupuesta!$Z$86+[2]REP_EPG034_EjecucionPresupuesta!$Z$90</f>
        <v>2001644263</v>
      </c>
      <c r="V101" s="405">
        <f>+[2]REP_EPG034_EjecucionPresupuesta!$AA$86+[2]REP_EPG034_EjecucionPresupuesta!$AA$90</f>
        <v>2001644263</v>
      </c>
      <c r="W101" s="503">
        <f>S101/P101</f>
        <v>0.80121739621607968</v>
      </c>
      <c r="X101" s="256">
        <f>T101/P101</f>
        <v>0.5424050679314103</v>
      </c>
    </row>
    <row r="102" spans="1:24" s="363" customFormat="1" ht="20" customHeight="1" x14ac:dyDescent="0.15">
      <c r="A102" s="412" t="s">
        <v>111</v>
      </c>
      <c r="B102" s="413" t="s">
        <v>133</v>
      </c>
      <c r="C102" s="413" t="s">
        <v>115</v>
      </c>
      <c r="D102" s="476" t="s">
        <v>161</v>
      </c>
      <c r="E102" s="206" t="s">
        <v>148</v>
      </c>
      <c r="F102" s="206" t="s">
        <v>162</v>
      </c>
      <c r="G102" s="401">
        <v>10</v>
      </c>
      <c r="H102" s="206" t="s">
        <v>40</v>
      </c>
      <c r="I102" s="208" t="s">
        <v>41</v>
      </c>
      <c r="J102" s="414" t="s">
        <v>163</v>
      </c>
      <c r="K102" s="403">
        <v>10999660000</v>
      </c>
      <c r="L102" s="404">
        <v>2326871387</v>
      </c>
      <c r="M102" s="404">
        <v>1000000001</v>
      </c>
      <c r="N102" s="405"/>
      <c r="O102" s="404"/>
      <c r="P102" s="361">
        <f t="shared" si="55"/>
        <v>9672788614</v>
      </c>
      <c r="Q102" s="404"/>
      <c r="R102" s="404">
        <f>+[2]REP_EPG034_EjecucionPresupuesta!$V$85+[2]REP_EPG034_EjecucionPresupuesta!$V$87</f>
        <v>8750374501.2600002</v>
      </c>
      <c r="S102" s="404">
        <f>+[2]REP_EPG034_EjecucionPresupuesta!$X$85+[2]REP_EPG034_EjecucionPresupuesta!$X$87</f>
        <v>7585965778.6700001</v>
      </c>
      <c r="T102" s="404">
        <f>+[2]REP_EPG034_EjecucionPresupuesta!$Y$85+[2]REP_EPG034_EjecucionPresupuesta!$Y$87</f>
        <v>6917952778.3299999</v>
      </c>
      <c r="U102" s="405">
        <f>+[2]REP_EPG034_EjecucionPresupuesta!$Z$85+[2]REP_EPG034_EjecucionPresupuesta!$Z$87</f>
        <v>6917952778.3299999</v>
      </c>
      <c r="V102" s="405">
        <f>+[2]REP_EPG034_EjecucionPresupuesta!$AA$85+[2]REP_EPG034_EjecucionPresupuesta!$AA$87</f>
        <v>6917952778.3299999</v>
      </c>
      <c r="W102" s="503">
        <f t="shared" si="49"/>
        <v>0.78425840586347384</v>
      </c>
      <c r="X102" s="256">
        <f t="shared" si="48"/>
        <v>0.71519734943005342</v>
      </c>
    </row>
    <row r="103" spans="1:24" s="363" customFormat="1" ht="20" customHeight="1" x14ac:dyDescent="0.15">
      <c r="A103" s="412" t="s">
        <v>111</v>
      </c>
      <c r="B103" s="413" t="s">
        <v>133</v>
      </c>
      <c r="C103" s="413" t="s">
        <v>115</v>
      </c>
      <c r="D103" s="476" t="s">
        <v>161</v>
      </c>
      <c r="E103" s="206" t="s">
        <v>148</v>
      </c>
      <c r="F103" s="206" t="s">
        <v>142</v>
      </c>
      <c r="G103" s="401">
        <v>10</v>
      </c>
      <c r="H103" s="206" t="s">
        <v>40</v>
      </c>
      <c r="I103" s="208" t="s">
        <v>41</v>
      </c>
      <c r="J103" s="414" t="s">
        <v>143</v>
      </c>
      <c r="K103" s="403">
        <v>25002950000</v>
      </c>
      <c r="L103" s="404">
        <f>8518148000+39748309</f>
        <v>8557896309</v>
      </c>
      <c r="M103" s="404">
        <f>9643386799</f>
        <v>9643386799</v>
      </c>
      <c r="N103" s="405"/>
      <c r="O103" s="404"/>
      <c r="P103" s="361">
        <f t="shared" si="55"/>
        <v>26088440490</v>
      </c>
      <c r="Q103" s="404"/>
      <c r="R103" s="404">
        <v>26083465652.25</v>
      </c>
      <c r="S103" s="404">
        <v>20308171536</v>
      </c>
      <c r="T103" s="404">
        <v>16135504627.93</v>
      </c>
      <c r="U103" s="405">
        <v>16135504627.93</v>
      </c>
      <c r="V103" s="405">
        <v>16135504627.93</v>
      </c>
      <c r="W103" s="503">
        <f t="shared" si="49"/>
        <v>0.77843562721904958</v>
      </c>
      <c r="X103" s="256">
        <f t="shared" si="48"/>
        <v>0.6184924941801303</v>
      </c>
    </row>
    <row r="104" spans="1:24" s="363" customFormat="1" ht="33" x14ac:dyDescent="0.15">
      <c r="A104" s="349" t="s">
        <v>111</v>
      </c>
      <c r="B104" s="350" t="s">
        <v>133</v>
      </c>
      <c r="C104" s="350" t="s">
        <v>115</v>
      </c>
      <c r="D104" s="474">
        <v>27</v>
      </c>
      <c r="E104" s="409"/>
      <c r="F104" s="410"/>
      <c r="G104" s="352"/>
      <c r="H104" s="353"/>
      <c r="I104" s="354"/>
      <c r="J104" s="408" t="s">
        <v>164</v>
      </c>
      <c r="K104" s="356">
        <f>K105</f>
        <v>700000000</v>
      </c>
      <c r="L104" s="356">
        <f t="shared" ref="L104:O105" si="56">L105</f>
        <v>0</v>
      </c>
      <c r="M104" s="356">
        <f t="shared" si="56"/>
        <v>0</v>
      </c>
      <c r="N104" s="356">
        <f t="shared" si="56"/>
        <v>0</v>
      </c>
      <c r="O104" s="356">
        <f t="shared" si="56"/>
        <v>0</v>
      </c>
      <c r="P104" s="356">
        <f>+P105</f>
        <v>700000000</v>
      </c>
      <c r="Q104" s="356">
        <f>Q105</f>
        <v>0</v>
      </c>
      <c r="R104" s="356">
        <f t="shared" ref="R104:V105" si="57">R105</f>
        <v>592491292</v>
      </c>
      <c r="S104" s="356">
        <f t="shared" si="57"/>
        <v>164202578</v>
      </c>
      <c r="T104" s="356">
        <f t="shared" si="57"/>
        <v>15466666</v>
      </c>
      <c r="U104" s="356">
        <f t="shared" si="57"/>
        <v>15466666</v>
      </c>
      <c r="V104" s="356">
        <f t="shared" si="57"/>
        <v>15466666</v>
      </c>
      <c r="W104" s="493">
        <f>S104/P104</f>
        <v>0.23457511142857143</v>
      </c>
      <c r="X104" s="250">
        <f>T104/P104</f>
        <v>2.2095237142857143E-2</v>
      </c>
    </row>
    <row r="105" spans="1:24" s="363" customFormat="1" ht="41.5" customHeight="1" x14ac:dyDescent="0.15">
      <c r="A105" s="350" t="s">
        <v>111</v>
      </c>
      <c r="B105" s="350" t="s">
        <v>133</v>
      </c>
      <c r="C105" s="350" t="s">
        <v>115</v>
      </c>
      <c r="D105" s="474">
        <v>27</v>
      </c>
      <c r="E105" s="350" t="s">
        <v>148</v>
      </c>
      <c r="F105" s="410"/>
      <c r="G105" s="352">
        <v>10</v>
      </c>
      <c r="H105" s="353" t="s">
        <v>40</v>
      </c>
      <c r="I105" s="354" t="s">
        <v>41</v>
      </c>
      <c r="J105" s="345" t="s">
        <v>149</v>
      </c>
      <c r="K105" s="346">
        <f>K106</f>
        <v>700000000</v>
      </c>
      <c r="L105" s="346">
        <f t="shared" si="56"/>
        <v>0</v>
      </c>
      <c r="M105" s="346">
        <f t="shared" si="56"/>
        <v>0</v>
      </c>
      <c r="N105" s="346">
        <f t="shared" si="56"/>
        <v>0</v>
      </c>
      <c r="O105" s="346">
        <f t="shared" si="56"/>
        <v>0</v>
      </c>
      <c r="P105" s="356">
        <f>K105-L105+M105-N105+O105</f>
        <v>700000000</v>
      </c>
      <c r="Q105" s="348">
        <f>Q106</f>
        <v>0</v>
      </c>
      <c r="R105" s="348">
        <f t="shared" si="57"/>
        <v>592491292</v>
      </c>
      <c r="S105" s="348">
        <f t="shared" si="57"/>
        <v>164202578</v>
      </c>
      <c r="T105" s="348">
        <f t="shared" si="57"/>
        <v>15466666</v>
      </c>
      <c r="U105" s="348">
        <f t="shared" si="57"/>
        <v>15466666</v>
      </c>
      <c r="V105" s="348">
        <f t="shared" si="57"/>
        <v>15466666</v>
      </c>
      <c r="W105" s="493">
        <f>S105/P105</f>
        <v>0.23457511142857143</v>
      </c>
      <c r="X105" s="250">
        <f>T105/P105</f>
        <v>2.2095237142857143E-2</v>
      </c>
    </row>
    <row r="106" spans="1:24" s="363" customFormat="1" ht="20" customHeight="1" x14ac:dyDescent="0.15">
      <c r="A106" s="422" t="s">
        <v>111</v>
      </c>
      <c r="B106" s="423" t="s">
        <v>133</v>
      </c>
      <c r="C106" s="423" t="s">
        <v>115</v>
      </c>
      <c r="D106" s="477">
        <v>27</v>
      </c>
      <c r="E106" s="400" t="s">
        <v>148</v>
      </c>
      <c r="F106" s="206" t="s">
        <v>165</v>
      </c>
      <c r="G106" s="401">
        <v>10</v>
      </c>
      <c r="H106" s="400" t="s">
        <v>166</v>
      </c>
      <c r="I106" s="402" t="s">
        <v>41</v>
      </c>
      <c r="J106" s="414" t="s">
        <v>167</v>
      </c>
      <c r="K106" s="403">
        <v>700000000</v>
      </c>
      <c r="L106" s="404"/>
      <c r="M106" s="404"/>
      <c r="N106" s="405"/>
      <c r="O106" s="404"/>
      <c r="P106" s="361">
        <f t="shared" si="55"/>
        <v>700000000</v>
      </c>
      <c r="Q106" s="404"/>
      <c r="R106" s="404">
        <v>592491292</v>
      </c>
      <c r="S106" s="404">
        <v>164202578</v>
      </c>
      <c r="T106" s="404">
        <v>15466666</v>
      </c>
      <c r="U106" s="405">
        <v>15466666</v>
      </c>
      <c r="V106" s="405">
        <v>15466666</v>
      </c>
      <c r="W106" s="503">
        <f>S106/P106</f>
        <v>0.23457511142857143</v>
      </c>
      <c r="X106" s="256">
        <f>T106/P106</f>
        <v>2.2095237142857143E-2</v>
      </c>
    </row>
    <row r="107" spans="1:24" s="363" customFormat="1" ht="33" x14ac:dyDescent="0.15">
      <c r="A107" s="349" t="s">
        <v>111</v>
      </c>
      <c r="B107" s="350" t="s">
        <v>133</v>
      </c>
      <c r="C107" s="350" t="s">
        <v>115</v>
      </c>
      <c r="D107" s="474">
        <v>28</v>
      </c>
      <c r="E107" s="409"/>
      <c r="F107" s="410"/>
      <c r="G107" s="352"/>
      <c r="H107" s="353"/>
      <c r="I107" s="354"/>
      <c r="J107" s="408" t="s">
        <v>168</v>
      </c>
      <c r="K107" s="356">
        <f>K108</f>
        <v>100000000000</v>
      </c>
      <c r="L107" s="356">
        <f t="shared" ref="L107:O108" si="58">L108</f>
        <v>0</v>
      </c>
      <c r="M107" s="356">
        <f t="shared" si="58"/>
        <v>0</v>
      </c>
      <c r="N107" s="356">
        <f t="shared" si="58"/>
        <v>0</v>
      </c>
      <c r="O107" s="356">
        <f t="shared" si="58"/>
        <v>0</v>
      </c>
      <c r="P107" s="356">
        <f t="shared" si="55"/>
        <v>100000000000</v>
      </c>
      <c r="Q107" s="356">
        <f>Q108</f>
        <v>0</v>
      </c>
      <c r="R107" s="356">
        <f t="shared" ref="R107:V108" si="59">R108</f>
        <v>87266623907.100006</v>
      </c>
      <c r="S107" s="356">
        <f t="shared" si="59"/>
        <v>61716937481.439995</v>
      </c>
      <c r="T107" s="356">
        <f t="shared" si="59"/>
        <v>22820392653.34</v>
      </c>
      <c r="U107" s="356">
        <f t="shared" si="59"/>
        <v>22820392653.34</v>
      </c>
      <c r="V107" s="356">
        <f t="shared" si="59"/>
        <v>22820392653.34</v>
      </c>
      <c r="W107" s="493">
        <f>S107/P107</f>
        <v>0.61716937481439993</v>
      </c>
      <c r="X107" s="250">
        <f>T107/P107</f>
        <v>0.22820392653339999</v>
      </c>
    </row>
    <row r="108" spans="1:24" s="363" customFormat="1" ht="60" customHeight="1" x14ac:dyDescent="0.15">
      <c r="A108" s="349" t="s">
        <v>111</v>
      </c>
      <c r="B108" s="350" t="s">
        <v>133</v>
      </c>
      <c r="C108" s="350" t="s">
        <v>115</v>
      </c>
      <c r="D108" s="474">
        <v>28</v>
      </c>
      <c r="E108" s="474" t="s">
        <v>127</v>
      </c>
      <c r="F108" s="410"/>
      <c r="G108" s="352">
        <v>10</v>
      </c>
      <c r="H108" s="353" t="s">
        <v>40</v>
      </c>
      <c r="I108" s="354" t="s">
        <v>41</v>
      </c>
      <c r="J108" s="345" t="s">
        <v>128</v>
      </c>
      <c r="K108" s="346">
        <f>K109</f>
        <v>100000000000</v>
      </c>
      <c r="L108" s="346">
        <f t="shared" si="58"/>
        <v>0</v>
      </c>
      <c r="M108" s="346">
        <f t="shared" si="58"/>
        <v>0</v>
      </c>
      <c r="N108" s="346">
        <f t="shared" si="58"/>
        <v>0</v>
      </c>
      <c r="O108" s="346">
        <f t="shared" si="58"/>
        <v>0</v>
      </c>
      <c r="P108" s="356">
        <f t="shared" si="55"/>
        <v>100000000000</v>
      </c>
      <c r="Q108" s="348">
        <f>Q109</f>
        <v>0</v>
      </c>
      <c r="R108" s="348">
        <f t="shared" si="59"/>
        <v>87266623907.100006</v>
      </c>
      <c r="S108" s="348">
        <f t="shared" si="59"/>
        <v>61716937481.439995</v>
      </c>
      <c r="T108" s="348">
        <f t="shared" si="59"/>
        <v>22820392653.34</v>
      </c>
      <c r="U108" s="348">
        <f t="shared" si="59"/>
        <v>22820392653.34</v>
      </c>
      <c r="V108" s="348">
        <f t="shared" si="59"/>
        <v>22820392653.34</v>
      </c>
      <c r="W108" s="493">
        <f t="shared" ref="W108:W112" si="60">S108/P108</f>
        <v>0.61716937481439993</v>
      </c>
      <c r="X108" s="250">
        <f t="shared" ref="X108:X112" si="61">T108/P108</f>
        <v>0.22820392653339999</v>
      </c>
    </row>
    <row r="109" spans="1:24" s="363" customFormat="1" ht="36" customHeight="1" x14ac:dyDescent="0.15">
      <c r="A109" s="422" t="s">
        <v>111</v>
      </c>
      <c r="B109" s="423" t="s">
        <v>133</v>
      </c>
      <c r="C109" s="423" t="s">
        <v>115</v>
      </c>
      <c r="D109" s="477">
        <v>28</v>
      </c>
      <c r="E109" s="400" t="s">
        <v>127</v>
      </c>
      <c r="F109" s="206" t="s">
        <v>169</v>
      </c>
      <c r="G109" s="401">
        <v>10</v>
      </c>
      <c r="H109" s="400" t="s">
        <v>40</v>
      </c>
      <c r="I109" s="402" t="s">
        <v>41</v>
      </c>
      <c r="J109" s="414" t="s">
        <v>170</v>
      </c>
      <c r="K109" s="403">
        <v>100000000000</v>
      </c>
      <c r="L109" s="404"/>
      <c r="M109" s="404"/>
      <c r="N109" s="405"/>
      <c r="O109" s="404"/>
      <c r="P109" s="361">
        <f t="shared" si="55"/>
        <v>100000000000</v>
      </c>
      <c r="Q109" s="404"/>
      <c r="R109" s="404">
        <v>87266623907.100006</v>
      </c>
      <c r="S109" s="404">
        <v>61716937481.439995</v>
      </c>
      <c r="T109" s="404">
        <v>22820392653.34</v>
      </c>
      <c r="U109" s="405">
        <v>22820392653.34</v>
      </c>
      <c r="V109" s="405">
        <v>22820392653.34</v>
      </c>
      <c r="W109" s="503">
        <f t="shared" si="60"/>
        <v>0.61716937481439993</v>
      </c>
      <c r="X109" s="256">
        <f t="shared" si="61"/>
        <v>0.22820392653339999</v>
      </c>
    </row>
    <row r="110" spans="1:24" s="363" customFormat="1" ht="44" x14ac:dyDescent="0.15">
      <c r="A110" s="349" t="s">
        <v>111</v>
      </c>
      <c r="B110" s="350" t="s">
        <v>133</v>
      </c>
      <c r="C110" s="350" t="s">
        <v>115</v>
      </c>
      <c r="D110" s="474">
        <v>29</v>
      </c>
      <c r="E110" s="409"/>
      <c r="F110" s="410"/>
      <c r="G110" s="411"/>
      <c r="H110" s="411"/>
      <c r="I110" s="411"/>
      <c r="J110" s="408" t="s">
        <v>171</v>
      </c>
      <c r="K110" s="356">
        <f>K111</f>
        <v>45000000000</v>
      </c>
      <c r="L110" s="356">
        <f>L111</f>
        <v>9703530652</v>
      </c>
      <c r="M110" s="356">
        <f>M111</f>
        <v>30000000</v>
      </c>
      <c r="N110" s="356">
        <f>N111</f>
        <v>0</v>
      </c>
      <c r="O110" s="356">
        <f>O111</f>
        <v>0</v>
      </c>
      <c r="P110" s="356">
        <f t="shared" si="55"/>
        <v>35326469348</v>
      </c>
      <c r="Q110" s="356">
        <f t="shared" ref="Q110:V110" si="62">Q111</f>
        <v>0</v>
      </c>
      <c r="R110" s="356">
        <f t="shared" si="62"/>
        <v>33978017557.98</v>
      </c>
      <c r="S110" s="356">
        <f t="shared" si="62"/>
        <v>31686717132.459999</v>
      </c>
      <c r="T110" s="356">
        <f t="shared" si="62"/>
        <v>22394766502.509998</v>
      </c>
      <c r="U110" s="356">
        <f t="shared" si="62"/>
        <v>22394766502.509998</v>
      </c>
      <c r="V110" s="356">
        <f t="shared" si="62"/>
        <v>22394766502.509998</v>
      </c>
      <c r="W110" s="493">
        <f t="shared" si="60"/>
        <v>0.89696812948713023</v>
      </c>
      <c r="X110" s="250">
        <f t="shared" si="61"/>
        <v>0.63393729732512527</v>
      </c>
    </row>
    <row r="111" spans="1:24" s="363" customFormat="1" ht="41" customHeight="1" x14ac:dyDescent="0.15">
      <c r="A111" s="349" t="s">
        <v>111</v>
      </c>
      <c r="B111" s="350" t="s">
        <v>133</v>
      </c>
      <c r="C111" s="350" t="s">
        <v>115</v>
      </c>
      <c r="D111" s="474">
        <v>29</v>
      </c>
      <c r="E111" s="474" t="s">
        <v>172</v>
      </c>
      <c r="F111" s="410"/>
      <c r="G111" s="352">
        <v>10</v>
      </c>
      <c r="H111" s="353" t="s">
        <v>40</v>
      </c>
      <c r="I111" s="354" t="s">
        <v>41</v>
      </c>
      <c r="J111" s="345" t="s">
        <v>173</v>
      </c>
      <c r="K111" s="346">
        <f>K112+K113</f>
        <v>45000000000</v>
      </c>
      <c r="L111" s="346">
        <f>L112+L113</f>
        <v>9703530652</v>
      </c>
      <c r="M111" s="346">
        <f>M112+M113</f>
        <v>30000000</v>
      </c>
      <c r="N111" s="346">
        <f>N112+N113</f>
        <v>0</v>
      </c>
      <c r="O111" s="346">
        <f>O112+O113</f>
        <v>0</v>
      </c>
      <c r="P111" s="356">
        <f>K111-L111+M111-N111+O111</f>
        <v>35326469348</v>
      </c>
      <c r="Q111" s="348">
        <f t="shared" ref="Q111:V111" si="63">Q112+Q113</f>
        <v>0</v>
      </c>
      <c r="R111" s="348">
        <f>R112+R113</f>
        <v>33978017557.98</v>
      </c>
      <c r="S111" s="348">
        <f t="shared" si="63"/>
        <v>31686717132.459999</v>
      </c>
      <c r="T111" s="348">
        <f t="shared" si="63"/>
        <v>22394766502.509998</v>
      </c>
      <c r="U111" s="348">
        <f t="shared" si="63"/>
        <v>22394766502.509998</v>
      </c>
      <c r="V111" s="348">
        <f t="shared" si="63"/>
        <v>22394766502.509998</v>
      </c>
      <c r="W111" s="493">
        <f t="shared" si="60"/>
        <v>0.89696812948713023</v>
      </c>
      <c r="X111" s="250">
        <f t="shared" si="61"/>
        <v>0.63393729732512527</v>
      </c>
    </row>
    <row r="112" spans="1:24" s="363" customFormat="1" ht="25.25" customHeight="1" x14ac:dyDescent="0.15">
      <c r="A112" s="422" t="s">
        <v>111</v>
      </c>
      <c r="B112" s="423" t="s">
        <v>133</v>
      </c>
      <c r="C112" s="423" t="s">
        <v>115</v>
      </c>
      <c r="D112" s="477">
        <v>29</v>
      </c>
      <c r="E112" s="400" t="s">
        <v>172</v>
      </c>
      <c r="F112" s="206" t="s">
        <v>174</v>
      </c>
      <c r="G112" s="401">
        <v>10</v>
      </c>
      <c r="H112" s="400" t="s">
        <v>40</v>
      </c>
      <c r="I112" s="402" t="s">
        <v>41</v>
      </c>
      <c r="J112" s="414" t="s">
        <v>175</v>
      </c>
      <c r="K112" s="403">
        <v>44970000000</v>
      </c>
      <c r="L112" s="404">
        <f>9673530652</f>
        <v>9673530652</v>
      </c>
      <c r="M112" s="404">
        <f>30000000</f>
        <v>30000000</v>
      </c>
      <c r="N112" s="405"/>
      <c r="O112" s="404"/>
      <c r="P112" s="361">
        <f t="shared" si="55"/>
        <v>35326469348</v>
      </c>
      <c r="Q112" s="404"/>
      <c r="R112" s="404">
        <v>33978017557.98</v>
      </c>
      <c r="S112" s="404">
        <v>31686717132.459999</v>
      </c>
      <c r="T112" s="404">
        <v>22394766502.509998</v>
      </c>
      <c r="U112" s="405">
        <v>22394766502.509998</v>
      </c>
      <c r="V112" s="405">
        <v>22394766502.509998</v>
      </c>
      <c r="W112" s="503">
        <f t="shared" si="60"/>
        <v>0.89696812948713023</v>
      </c>
      <c r="X112" s="256">
        <f t="shared" si="61"/>
        <v>0.63393729732512527</v>
      </c>
    </row>
    <row r="113" spans="1:255" s="363" customFormat="1" ht="36" customHeight="1" x14ac:dyDescent="0.15">
      <c r="A113" s="422" t="s">
        <v>111</v>
      </c>
      <c r="B113" s="423" t="s">
        <v>133</v>
      </c>
      <c r="C113" s="423" t="s">
        <v>115</v>
      </c>
      <c r="D113" s="477">
        <v>29</v>
      </c>
      <c r="E113" s="400" t="s">
        <v>172</v>
      </c>
      <c r="F113" s="206" t="s">
        <v>138</v>
      </c>
      <c r="G113" s="401">
        <v>10</v>
      </c>
      <c r="H113" s="400" t="s">
        <v>40</v>
      </c>
      <c r="I113" s="402" t="s">
        <v>41</v>
      </c>
      <c r="J113" s="414" t="s">
        <v>176</v>
      </c>
      <c r="K113" s="403">
        <v>30000000</v>
      </c>
      <c r="L113" s="404">
        <v>30000000</v>
      </c>
      <c r="M113" s="404"/>
      <c r="N113" s="405"/>
      <c r="O113" s="404"/>
      <c r="P113" s="361">
        <f t="shared" si="55"/>
        <v>0</v>
      </c>
      <c r="Q113" s="404"/>
      <c r="R113" s="404">
        <v>0</v>
      </c>
      <c r="S113" s="404">
        <v>0</v>
      </c>
      <c r="T113" s="404">
        <v>0</v>
      </c>
      <c r="U113" s="405">
        <v>0</v>
      </c>
      <c r="V113" s="405">
        <v>0</v>
      </c>
      <c r="W113" s="503">
        <v>0</v>
      </c>
      <c r="X113" s="256">
        <v>0</v>
      </c>
    </row>
    <row r="114" spans="1:255" s="339" customFormat="1" ht="33" x14ac:dyDescent="0.15">
      <c r="A114" s="349" t="s">
        <v>111</v>
      </c>
      <c r="B114" s="350" t="s">
        <v>177</v>
      </c>
      <c r="C114" s="350"/>
      <c r="D114" s="474"/>
      <c r="E114" s="351"/>
      <c r="F114" s="351"/>
      <c r="G114" s="352"/>
      <c r="H114" s="353"/>
      <c r="I114" s="354"/>
      <c r="J114" s="355" t="s">
        <v>178</v>
      </c>
      <c r="K114" s="356">
        <f t="shared" ref="K114:V114" si="64">K115</f>
        <v>17900000000</v>
      </c>
      <c r="L114" s="357">
        <f t="shared" si="64"/>
        <v>1719800000</v>
      </c>
      <c r="M114" s="357">
        <f t="shared" si="64"/>
        <v>1719800000</v>
      </c>
      <c r="N114" s="358">
        <f t="shared" si="64"/>
        <v>0</v>
      </c>
      <c r="O114" s="357">
        <f t="shared" si="64"/>
        <v>0</v>
      </c>
      <c r="P114" s="357">
        <f t="shared" si="64"/>
        <v>17900000000</v>
      </c>
      <c r="Q114" s="357">
        <f t="shared" si="64"/>
        <v>0</v>
      </c>
      <c r="R114" s="357">
        <f t="shared" si="64"/>
        <v>16787958606.49</v>
      </c>
      <c r="S114" s="357">
        <f t="shared" si="64"/>
        <v>13548699224.309999</v>
      </c>
      <c r="T114" s="357">
        <f t="shared" si="64"/>
        <v>7999419038.7399998</v>
      </c>
      <c r="U114" s="358">
        <f t="shared" si="64"/>
        <v>7999419038.7399998</v>
      </c>
      <c r="V114" s="358">
        <f t="shared" si="64"/>
        <v>7999419038.7399998</v>
      </c>
      <c r="W114" s="493">
        <f t="shared" si="49"/>
        <v>0.75691057119050276</v>
      </c>
      <c r="X114" s="250">
        <f t="shared" si="48"/>
        <v>0.4468949183653631</v>
      </c>
    </row>
    <row r="115" spans="1:255" s="339" customFormat="1" ht="25.25" customHeight="1" x14ac:dyDescent="0.15">
      <c r="A115" s="349" t="s">
        <v>111</v>
      </c>
      <c r="B115" s="350" t="s">
        <v>177</v>
      </c>
      <c r="C115" s="350" t="s">
        <v>115</v>
      </c>
      <c r="D115" s="474"/>
      <c r="E115" s="351"/>
      <c r="F115" s="353"/>
      <c r="G115" s="352"/>
      <c r="H115" s="353"/>
      <c r="I115" s="354"/>
      <c r="J115" s="415" t="s">
        <v>116</v>
      </c>
      <c r="K115" s="356">
        <f t="shared" ref="K115:P115" si="65">K116+K119+K122</f>
        <v>17900000000</v>
      </c>
      <c r="L115" s="356">
        <f t="shared" si="65"/>
        <v>1719800000</v>
      </c>
      <c r="M115" s="356">
        <f t="shared" si="65"/>
        <v>1719800000</v>
      </c>
      <c r="N115" s="356">
        <f t="shared" si="65"/>
        <v>0</v>
      </c>
      <c r="O115" s="356">
        <f t="shared" si="65"/>
        <v>0</v>
      </c>
      <c r="P115" s="356">
        <f t="shared" si="65"/>
        <v>17900000000</v>
      </c>
      <c r="Q115" s="356">
        <f>Q119+Q122</f>
        <v>0</v>
      </c>
      <c r="R115" s="356">
        <f>R116+R119+R122</f>
        <v>16787958606.49</v>
      </c>
      <c r="S115" s="356">
        <f>S116+S119+S122</f>
        <v>13548699224.309999</v>
      </c>
      <c r="T115" s="356">
        <f>T116+T119+T122</f>
        <v>7999419038.7399998</v>
      </c>
      <c r="U115" s="356">
        <f>U116+U119+U122</f>
        <v>7999419038.7399998</v>
      </c>
      <c r="V115" s="356">
        <f>V116+V119+V122</f>
        <v>7999419038.7399998</v>
      </c>
      <c r="W115" s="493">
        <f t="shared" si="49"/>
        <v>0.75691057119050276</v>
      </c>
      <c r="X115" s="250">
        <f t="shared" si="48"/>
        <v>0.4468949183653631</v>
      </c>
    </row>
    <row r="116" spans="1:255" s="339" customFormat="1" ht="44" x14ac:dyDescent="0.15">
      <c r="A116" s="349" t="s">
        <v>111</v>
      </c>
      <c r="B116" s="350" t="s">
        <v>177</v>
      </c>
      <c r="C116" s="350" t="s">
        <v>115</v>
      </c>
      <c r="D116" s="474">
        <v>7</v>
      </c>
      <c r="E116" s="351"/>
      <c r="F116" s="353"/>
      <c r="G116" s="352"/>
      <c r="H116" s="353"/>
      <c r="I116" s="354"/>
      <c r="J116" s="415" t="s">
        <v>179</v>
      </c>
      <c r="K116" s="356">
        <f>K117</f>
        <v>6000000000</v>
      </c>
      <c r="L116" s="356">
        <f t="shared" ref="L116:O117" si="66">L117</f>
        <v>0</v>
      </c>
      <c r="M116" s="356">
        <f t="shared" si="66"/>
        <v>0</v>
      </c>
      <c r="N116" s="356">
        <f t="shared" si="66"/>
        <v>0</v>
      </c>
      <c r="O116" s="356">
        <f t="shared" si="66"/>
        <v>0</v>
      </c>
      <c r="P116" s="356">
        <f t="shared" ref="P116:P121" si="67">K116-L116+M116-N116+O116</f>
        <v>6000000000</v>
      </c>
      <c r="Q116" s="356">
        <f>Q117</f>
        <v>0</v>
      </c>
      <c r="R116" s="356">
        <f t="shared" ref="R116:V117" si="68">R117</f>
        <v>5534830319.25</v>
      </c>
      <c r="S116" s="356">
        <f t="shared" si="68"/>
        <v>4016219041.7800002</v>
      </c>
      <c r="T116" s="356">
        <f t="shared" si="68"/>
        <v>1512239807.0999999</v>
      </c>
      <c r="U116" s="356">
        <f t="shared" si="68"/>
        <v>1512239807.0999999</v>
      </c>
      <c r="V116" s="356">
        <f t="shared" si="68"/>
        <v>1512239807.0999999</v>
      </c>
      <c r="W116" s="493">
        <f>S116/P116</f>
        <v>0.66936984029666668</v>
      </c>
      <c r="X116" s="250">
        <f>T116/P116</f>
        <v>0.25203996784999999</v>
      </c>
    </row>
    <row r="117" spans="1:255" s="339" customFormat="1" ht="50" customHeight="1" x14ac:dyDescent="0.15">
      <c r="A117" s="349" t="s">
        <v>111</v>
      </c>
      <c r="B117" s="350" t="s">
        <v>177</v>
      </c>
      <c r="C117" s="350" t="s">
        <v>115</v>
      </c>
      <c r="D117" s="474">
        <v>7</v>
      </c>
      <c r="E117" s="351" t="s">
        <v>136</v>
      </c>
      <c r="F117" s="482"/>
      <c r="G117" s="352">
        <v>10</v>
      </c>
      <c r="H117" s="353" t="s">
        <v>40</v>
      </c>
      <c r="I117" s="354" t="s">
        <v>41</v>
      </c>
      <c r="J117" s="359" t="s">
        <v>180</v>
      </c>
      <c r="K117" s="356">
        <f>K118</f>
        <v>6000000000</v>
      </c>
      <c r="L117" s="356">
        <f t="shared" si="66"/>
        <v>0</v>
      </c>
      <c r="M117" s="356">
        <f t="shared" si="66"/>
        <v>0</v>
      </c>
      <c r="N117" s="356">
        <f t="shared" si="66"/>
        <v>0</v>
      </c>
      <c r="O117" s="356">
        <f t="shared" si="66"/>
        <v>0</v>
      </c>
      <c r="P117" s="356">
        <f t="shared" si="67"/>
        <v>6000000000</v>
      </c>
      <c r="Q117" s="357">
        <f>Q118</f>
        <v>0</v>
      </c>
      <c r="R117" s="357">
        <f t="shared" si="68"/>
        <v>5534830319.25</v>
      </c>
      <c r="S117" s="357">
        <f t="shared" si="68"/>
        <v>4016219041.7800002</v>
      </c>
      <c r="T117" s="357">
        <f t="shared" si="68"/>
        <v>1512239807.0999999</v>
      </c>
      <c r="U117" s="357">
        <f t="shared" si="68"/>
        <v>1512239807.0999999</v>
      </c>
      <c r="V117" s="357">
        <f t="shared" si="68"/>
        <v>1512239807.0999999</v>
      </c>
      <c r="W117" s="493">
        <f>S117/P117</f>
        <v>0.66936984029666668</v>
      </c>
      <c r="X117" s="250">
        <f>T117/P117</f>
        <v>0.25203996784999999</v>
      </c>
    </row>
    <row r="118" spans="1:255" s="339" customFormat="1" ht="25.25" customHeight="1" x14ac:dyDescent="0.15">
      <c r="A118" s="213" t="s">
        <v>111</v>
      </c>
      <c r="B118" s="214" t="s">
        <v>177</v>
      </c>
      <c r="C118" s="214" t="s">
        <v>115</v>
      </c>
      <c r="D118" s="475">
        <v>7</v>
      </c>
      <c r="E118" s="205" t="s">
        <v>136</v>
      </c>
      <c r="F118" s="206" t="s">
        <v>181</v>
      </c>
      <c r="G118" s="207">
        <v>10</v>
      </c>
      <c r="H118" s="206" t="s">
        <v>40</v>
      </c>
      <c r="I118" s="208" t="s">
        <v>41</v>
      </c>
      <c r="J118" s="215" t="s">
        <v>182</v>
      </c>
      <c r="K118" s="258">
        <v>6000000000</v>
      </c>
      <c r="L118" s="358"/>
      <c r="M118" s="358"/>
      <c r="N118" s="358"/>
      <c r="O118" s="358"/>
      <c r="P118" s="361">
        <f t="shared" si="67"/>
        <v>6000000000</v>
      </c>
      <c r="Q118" s="358"/>
      <c r="R118" s="404">
        <v>5534830319.25</v>
      </c>
      <c r="S118" s="404">
        <v>4016219041.7800002</v>
      </c>
      <c r="T118" s="404">
        <v>1512239807.0999999</v>
      </c>
      <c r="U118" s="404">
        <v>1512239807.0999999</v>
      </c>
      <c r="V118" s="404">
        <v>1512239807.0999999</v>
      </c>
      <c r="W118" s="503">
        <f>S118/P118</f>
        <v>0.66936984029666668</v>
      </c>
      <c r="X118" s="256">
        <f>T118/P118</f>
        <v>0.25203996784999999</v>
      </c>
    </row>
    <row r="119" spans="1:255" s="339" customFormat="1" ht="30" customHeight="1" x14ac:dyDescent="0.15">
      <c r="A119" s="349" t="s">
        <v>111</v>
      </c>
      <c r="B119" s="350" t="s">
        <v>177</v>
      </c>
      <c r="C119" s="350" t="s">
        <v>115</v>
      </c>
      <c r="D119" s="474" t="s">
        <v>183</v>
      </c>
      <c r="E119" s="351"/>
      <c r="F119" s="482"/>
      <c r="G119" s="352"/>
      <c r="H119" s="353"/>
      <c r="I119" s="354"/>
      <c r="J119" s="359" t="s">
        <v>184</v>
      </c>
      <c r="K119" s="356">
        <f>K120</f>
        <v>6500000000</v>
      </c>
      <c r="L119" s="356">
        <f t="shared" ref="L119:O120" si="69">L120</f>
        <v>0</v>
      </c>
      <c r="M119" s="356">
        <f t="shared" si="69"/>
        <v>1348000000</v>
      </c>
      <c r="N119" s="356">
        <f t="shared" si="69"/>
        <v>0</v>
      </c>
      <c r="O119" s="356">
        <f t="shared" si="69"/>
        <v>0</v>
      </c>
      <c r="P119" s="356">
        <f t="shared" si="67"/>
        <v>7848000000</v>
      </c>
      <c r="Q119" s="357">
        <f>Q120</f>
        <v>0</v>
      </c>
      <c r="R119" s="357">
        <f t="shared" ref="R119:V120" si="70">R120</f>
        <v>7229026537.2399998</v>
      </c>
      <c r="S119" s="357">
        <f t="shared" si="70"/>
        <v>7133638414.5299997</v>
      </c>
      <c r="T119" s="357">
        <f t="shared" si="70"/>
        <v>4903665714.9799995</v>
      </c>
      <c r="U119" s="357">
        <f t="shared" si="70"/>
        <v>4903665714.9799995</v>
      </c>
      <c r="V119" s="357">
        <f t="shared" si="70"/>
        <v>4903665714.9799995</v>
      </c>
      <c r="W119" s="493">
        <f t="shared" si="49"/>
        <v>0.90897533314602441</v>
      </c>
      <c r="X119" s="250">
        <f t="shared" si="48"/>
        <v>0.62482998406982659</v>
      </c>
    </row>
    <row r="120" spans="1:255" s="350" customFormat="1" ht="47" customHeight="1" x14ac:dyDescent="0.15">
      <c r="A120" s="349" t="s">
        <v>111</v>
      </c>
      <c r="B120" s="350" t="s">
        <v>177</v>
      </c>
      <c r="C120" s="350" t="s">
        <v>115</v>
      </c>
      <c r="D120" s="474" t="s">
        <v>183</v>
      </c>
      <c r="E120" s="474" t="s">
        <v>185</v>
      </c>
      <c r="G120" s="352">
        <v>10</v>
      </c>
      <c r="H120" s="353" t="s">
        <v>40</v>
      </c>
      <c r="I120" s="354" t="s">
        <v>41</v>
      </c>
      <c r="J120" s="432" t="s">
        <v>186</v>
      </c>
      <c r="K120" s="356">
        <f>K121</f>
        <v>6500000000</v>
      </c>
      <c r="L120" s="356">
        <f t="shared" si="69"/>
        <v>0</v>
      </c>
      <c r="M120" s="356">
        <f t="shared" si="69"/>
        <v>1348000000</v>
      </c>
      <c r="N120" s="356">
        <f t="shared" si="69"/>
        <v>0</v>
      </c>
      <c r="O120" s="356">
        <f t="shared" si="69"/>
        <v>0</v>
      </c>
      <c r="P120" s="356">
        <f t="shared" si="67"/>
        <v>7848000000</v>
      </c>
      <c r="Q120" s="357">
        <f>Q121</f>
        <v>0</v>
      </c>
      <c r="R120" s="357">
        <f t="shared" si="70"/>
        <v>7229026537.2399998</v>
      </c>
      <c r="S120" s="357">
        <f t="shared" si="70"/>
        <v>7133638414.5299997</v>
      </c>
      <c r="T120" s="357">
        <f t="shared" si="70"/>
        <v>4903665714.9799995</v>
      </c>
      <c r="U120" s="357">
        <f t="shared" si="70"/>
        <v>4903665714.9799995</v>
      </c>
      <c r="V120" s="357">
        <f t="shared" si="70"/>
        <v>4903665714.9799995</v>
      </c>
      <c r="W120" s="493">
        <f>S120/P120</f>
        <v>0.90897533314602441</v>
      </c>
      <c r="X120" s="250">
        <f>T120/P120</f>
        <v>0.62482998406982659</v>
      </c>
      <c r="Y120" s="455"/>
      <c r="Z120" s="455"/>
      <c r="AA120" s="455"/>
      <c r="AB120" s="455"/>
      <c r="AC120" s="455"/>
      <c r="AD120" s="455"/>
      <c r="AE120" s="455"/>
      <c r="AF120" s="455"/>
      <c r="AG120" s="455"/>
      <c r="AH120" s="455"/>
      <c r="AI120" s="455"/>
      <c r="AJ120" s="455"/>
      <c r="AK120" s="455"/>
      <c r="AL120" s="455"/>
      <c r="AM120" s="455"/>
      <c r="AN120" s="455"/>
      <c r="AO120" s="455"/>
      <c r="AP120" s="455"/>
      <c r="AQ120" s="455"/>
      <c r="AR120" s="455"/>
      <c r="AS120" s="455"/>
      <c r="AT120" s="455"/>
      <c r="AU120" s="455"/>
      <c r="AV120" s="455"/>
      <c r="AW120" s="455"/>
      <c r="AX120" s="455"/>
      <c r="AY120" s="455"/>
      <c r="AZ120" s="455"/>
      <c r="BA120" s="455"/>
      <c r="BB120" s="455"/>
      <c r="BC120" s="455"/>
      <c r="BD120" s="455"/>
      <c r="BE120" s="455"/>
      <c r="BF120" s="455"/>
      <c r="BG120" s="455"/>
      <c r="BH120" s="455"/>
      <c r="BI120" s="455"/>
      <c r="BJ120" s="455"/>
      <c r="BK120" s="455"/>
      <c r="BL120" s="455"/>
      <c r="BM120" s="455"/>
      <c r="BN120" s="455"/>
      <c r="BO120" s="455"/>
      <c r="BP120" s="455"/>
      <c r="BQ120" s="455"/>
      <c r="BR120" s="455"/>
      <c r="BS120" s="455"/>
      <c r="BT120" s="455"/>
      <c r="BU120" s="455"/>
      <c r="BV120" s="455"/>
      <c r="BW120" s="455"/>
      <c r="BX120" s="455"/>
      <c r="BY120" s="455"/>
      <c r="BZ120" s="455"/>
      <c r="CA120" s="455"/>
      <c r="CB120" s="455"/>
      <c r="CC120" s="455"/>
      <c r="CD120" s="455"/>
      <c r="CE120" s="455"/>
      <c r="CF120" s="455"/>
      <c r="CG120" s="455"/>
      <c r="CH120" s="455"/>
      <c r="CI120" s="455"/>
      <c r="CJ120" s="455"/>
      <c r="CK120" s="455"/>
      <c r="CL120" s="455"/>
      <c r="CM120" s="455"/>
      <c r="CN120" s="455"/>
      <c r="CO120" s="455"/>
      <c r="CP120" s="455"/>
      <c r="CQ120" s="455"/>
      <c r="CR120" s="455"/>
      <c r="CS120" s="455"/>
      <c r="CT120" s="455"/>
      <c r="CU120" s="455"/>
      <c r="CV120" s="455"/>
      <c r="CW120" s="455"/>
      <c r="CX120" s="455"/>
      <c r="CY120" s="455"/>
      <c r="CZ120" s="455"/>
      <c r="DA120" s="455"/>
      <c r="DB120" s="455"/>
      <c r="DC120" s="455"/>
      <c r="DD120" s="455"/>
      <c r="DE120" s="455"/>
      <c r="DF120" s="455"/>
      <c r="DG120" s="455"/>
      <c r="DH120" s="455"/>
      <c r="DI120" s="455"/>
      <c r="DJ120" s="455"/>
      <c r="DK120" s="455"/>
      <c r="DL120" s="455"/>
      <c r="DM120" s="455"/>
      <c r="DN120" s="455"/>
      <c r="DO120" s="455"/>
      <c r="DP120" s="455"/>
      <c r="DQ120" s="455"/>
      <c r="DR120" s="455"/>
      <c r="DS120" s="455"/>
      <c r="DT120" s="455"/>
      <c r="DU120" s="455"/>
      <c r="DV120" s="455"/>
      <c r="DW120" s="455"/>
      <c r="DX120" s="455"/>
      <c r="DY120" s="455"/>
      <c r="DZ120" s="455"/>
      <c r="EA120" s="455"/>
      <c r="EB120" s="455"/>
      <c r="EC120" s="455"/>
      <c r="ED120" s="455"/>
      <c r="EE120" s="455"/>
      <c r="EF120" s="455"/>
      <c r="EG120" s="455"/>
      <c r="EH120" s="455"/>
      <c r="EI120" s="455"/>
      <c r="EJ120" s="455"/>
      <c r="EK120" s="455"/>
      <c r="EL120" s="455"/>
      <c r="EM120" s="455"/>
      <c r="EN120" s="455"/>
      <c r="EO120" s="455"/>
      <c r="EP120" s="455"/>
      <c r="EQ120" s="455"/>
      <c r="ER120" s="455"/>
      <c r="ES120" s="455"/>
      <c r="ET120" s="455"/>
      <c r="EU120" s="455"/>
      <c r="EV120" s="455"/>
      <c r="EW120" s="455"/>
      <c r="EX120" s="455"/>
      <c r="EY120" s="455"/>
      <c r="EZ120" s="455"/>
      <c r="FA120" s="455"/>
      <c r="FB120" s="455"/>
      <c r="FC120" s="455"/>
      <c r="FD120" s="455"/>
      <c r="FE120" s="455"/>
      <c r="FF120" s="455"/>
      <c r="FG120" s="455"/>
      <c r="FH120" s="455"/>
      <c r="FI120" s="455"/>
      <c r="FJ120" s="455"/>
      <c r="FK120" s="455"/>
      <c r="FL120" s="455"/>
      <c r="FM120" s="455"/>
      <c r="FN120" s="455"/>
      <c r="FO120" s="455"/>
      <c r="FP120" s="455"/>
      <c r="FQ120" s="455"/>
      <c r="FR120" s="455"/>
      <c r="FS120" s="455"/>
      <c r="FT120" s="455"/>
      <c r="FU120" s="455"/>
      <c r="FV120" s="455"/>
      <c r="FW120" s="455"/>
      <c r="FX120" s="455"/>
      <c r="FY120" s="455"/>
      <c r="FZ120" s="454"/>
      <c r="GA120" s="349"/>
      <c r="GE120" s="349"/>
      <c r="GI120" s="349"/>
      <c r="GM120" s="349"/>
      <c r="GQ120" s="349"/>
      <c r="GU120" s="349"/>
      <c r="GY120" s="349"/>
      <c r="HC120" s="349"/>
      <c r="HG120" s="349"/>
      <c r="HK120" s="349"/>
      <c r="HO120" s="349"/>
      <c r="HS120" s="349"/>
      <c r="HW120" s="349"/>
      <c r="IA120" s="349"/>
      <c r="IE120" s="349"/>
      <c r="II120" s="349"/>
      <c r="IM120" s="349"/>
      <c r="IQ120" s="349"/>
      <c r="IU120" s="349"/>
    </row>
    <row r="121" spans="1:255" s="363" customFormat="1" ht="25.25" customHeight="1" x14ac:dyDescent="0.15">
      <c r="A121" s="213" t="s">
        <v>111</v>
      </c>
      <c r="B121" s="214" t="s">
        <v>177</v>
      </c>
      <c r="C121" s="214" t="s">
        <v>115</v>
      </c>
      <c r="D121" s="475" t="s">
        <v>183</v>
      </c>
      <c r="E121" s="205" t="s">
        <v>185</v>
      </c>
      <c r="F121" s="206" t="s">
        <v>187</v>
      </c>
      <c r="G121" s="207">
        <v>10</v>
      </c>
      <c r="H121" s="206" t="s">
        <v>40</v>
      </c>
      <c r="I121" s="208" t="s">
        <v>41</v>
      </c>
      <c r="J121" s="215" t="s">
        <v>188</v>
      </c>
      <c r="K121" s="258">
        <v>6500000000</v>
      </c>
      <c r="L121" s="361"/>
      <c r="M121" s="361">
        <v>1348000000</v>
      </c>
      <c r="N121" s="362"/>
      <c r="O121" s="361"/>
      <c r="P121" s="361">
        <f t="shared" si="67"/>
        <v>7848000000</v>
      </c>
      <c r="Q121" s="361"/>
      <c r="R121" s="361">
        <v>7229026537.2399998</v>
      </c>
      <c r="S121" s="361">
        <v>7133638414.5299997</v>
      </c>
      <c r="T121" s="361">
        <v>4903665714.9799995</v>
      </c>
      <c r="U121" s="362">
        <v>4903665714.9799995</v>
      </c>
      <c r="V121" s="362">
        <v>4903665714.9799995</v>
      </c>
      <c r="W121" s="503">
        <f t="shared" si="49"/>
        <v>0.90897533314602441</v>
      </c>
      <c r="X121" s="256">
        <f t="shared" si="48"/>
        <v>0.62482998406982659</v>
      </c>
    </row>
    <row r="122" spans="1:255" s="350" customFormat="1" ht="47" customHeight="1" x14ac:dyDescent="0.15">
      <c r="A122" s="349" t="s">
        <v>111</v>
      </c>
      <c r="B122" s="350" t="s">
        <v>177</v>
      </c>
      <c r="C122" s="350" t="s">
        <v>115</v>
      </c>
      <c r="D122" s="474">
        <v>10</v>
      </c>
      <c r="E122" s="474"/>
      <c r="J122" s="432" t="s">
        <v>189</v>
      </c>
      <c r="K122" s="356">
        <f>K123</f>
        <v>5400000000</v>
      </c>
      <c r="L122" s="356">
        <f>L123</f>
        <v>1719800000</v>
      </c>
      <c r="M122" s="356">
        <f>M123</f>
        <v>371800000</v>
      </c>
      <c r="N122" s="356">
        <f>N123</f>
        <v>0</v>
      </c>
      <c r="O122" s="356">
        <f>O123</f>
        <v>0</v>
      </c>
      <c r="P122" s="356">
        <f>K122-L122+M122-N122+O122</f>
        <v>4052000000</v>
      </c>
      <c r="Q122" s="357">
        <f t="shared" ref="Q122:V122" si="71">Q123</f>
        <v>0</v>
      </c>
      <c r="R122" s="357">
        <f t="shared" si="71"/>
        <v>4024101750</v>
      </c>
      <c r="S122" s="357">
        <f t="shared" si="71"/>
        <v>2398841768</v>
      </c>
      <c r="T122" s="357">
        <f t="shared" si="71"/>
        <v>1583513516.6599998</v>
      </c>
      <c r="U122" s="357">
        <f t="shared" si="71"/>
        <v>1583513516.6599998</v>
      </c>
      <c r="V122" s="357">
        <f t="shared" si="71"/>
        <v>1583513516.6599998</v>
      </c>
      <c r="W122" s="493">
        <f t="shared" si="49"/>
        <v>0.59201425666337615</v>
      </c>
      <c r="X122" s="250">
        <f t="shared" si="48"/>
        <v>0.39079800509871665</v>
      </c>
      <c r="Y122" s="455"/>
      <c r="Z122" s="455"/>
      <c r="AA122" s="455"/>
      <c r="AB122" s="455"/>
      <c r="AC122" s="455"/>
      <c r="AD122" s="455"/>
      <c r="AE122" s="455"/>
      <c r="AF122" s="455"/>
      <c r="AG122" s="455"/>
      <c r="AH122" s="455"/>
      <c r="AI122" s="455"/>
      <c r="AJ122" s="455"/>
      <c r="AK122" s="455"/>
      <c r="AL122" s="455"/>
      <c r="AM122" s="455"/>
      <c r="AN122" s="455"/>
      <c r="AO122" s="455"/>
      <c r="AP122" s="455"/>
      <c r="AQ122" s="455"/>
      <c r="AR122" s="455"/>
      <c r="AS122" s="455"/>
      <c r="AT122" s="455"/>
      <c r="AU122" s="455"/>
      <c r="AV122" s="455"/>
      <c r="AW122" s="455"/>
      <c r="AX122" s="455"/>
      <c r="AY122" s="455"/>
      <c r="AZ122" s="455"/>
      <c r="BA122" s="455"/>
      <c r="BB122" s="455"/>
      <c r="BC122" s="455"/>
      <c r="BD122" s="455"/>
      <c r="BE122" s="455"/>
      <c r="BF122" s="455"/>
      <c r="BG122" s="455"/>
      <c r="BH122" s="455"/>
      <c r="BI122" s="455"/>
      <c r="BJ122" s="455"/>
      <c r="BK122" s="455"/>
      <c r="BL122" s="455"/>
      <c r="BM122" s="455"/>
      <c r="BN122" s="455"/>
      <c r="BO122" s="455"/>
      <c r="BP122" s="455"/>
      <c r="BQ122" s="455"/>
      <c r="BR122" s="455"/>
      <c r="BS122" s="455"/>
      <c r="BT122" s="455"/>
      <c r="BU122" s="455"/>
      <c r="BV122" s="455"/>
      <c r="BW122" s="455"/>
      <c r="BX122" s="455"/>
      <c r="BY122" s="455"/>
      <c r="BZ122" s="455"/>
      <c r="CA122" s="455"/>
      <c r="CB122" s="455"/>
      <c r="CC122" s="455"/>
      <c r="CD122" s="455"/>
      <c r="CE122" s="455"/>
      <c r="CF122" s="455"/>
      <c r="CG122" s="455"/>
      <c r="CH122" s="455"/>
      <c r="CI122" s="455"/>
      <c r="CJ122" s="455"/>
      <c r="CK122" s="455"/>
      <c r="CL122" s="455"/>
      <c r="CM122" s="455"/>
      <c r="CN122" s="455"/>
      <c r="CO122" s="455"/>
      <c r="CP122" s="455"/>
      <c r="CQ122" s="455"/>
      <c r="CR122" s="455"/>
      <c r="CS122" s="455"/>
      <c r="CT122" s="455"/>
      <c r="CU122" s="455"/>
      <c r="CV122" s="455"/>
      <c r="CW122" s="455"/>
      <c r="CX122" s="455"/>
      <c r="CY122" s="455"/>
      <c r="CZ122" s="455"/>
      <c r="DA122" s="455"/>
      <c r="DB122" s="455"/>
      <c r="DC122" s="455"/>
      <c r="DD122" s="455"/>
      <c r="DE122" s="455"/>
      <c r="DF122" s="455"/>
      <c r="DG122" s="455"/>
      <c r="DH122" s="455"/>
      <c r="DI122" s="455"/>
      <c r="DJ122" s="455"/>
      <c r="DK122" s="455"/>
      <c r="DL122" s="455"/>
      <c r="DM122" s="455"/>
      <c r="DN122" s="455"/>
      <c r="DO122" s="455"/>
      <c r="DP122" s="455"/>
      <c r="DQ122" s="455"/>
      <c r="DR122" s="455"/>
      <c r="DS122" s="455"/>
      <c r="DT122" s="455"/>
      <c r="DU122" s="455"/>
      <c r="DV122" s="455"/>
      <c r="DW122" s="455"/>
      <c r="DX122" s="455"/>
      <c r="DY122" s="455"/>
      <c r="DZ122" s="455"/>
      <c r="EA122" s="455"/>
      <c r="EB122" s="455"/>
      <c r="EC122" s="455"/>
      <c r="ED122" s="455"/>
      <c r="EE122" s="455"/>
      <c r="EF122" s="455"/>
      <c r="EG122" s="455"/>
      <c r="EH122" s="455"/>
      <c r="EI122" s="455"/>
      <c r="EJ122" s="455"/>
      <c r="EK122" s="455"/>
      <c r="EL122" s="455"/>
      <c r="EM122" s="455"/>
      <c r="EN122" s="455"/>
      <c r="EO122" s="455"/>
      <c r="EP122" s="455"/>
      <c r="EQ122" s="455"/>
      <c r="ER122" s="455"/>
      <c r="ES122" s="455"/>
      <c r="ET122" s="455"/>
      <c r="EU122" s="455"/>
      <c r="EV122" s="455"/>
      <c r="EW122" s="455"/>
      <c r="EX122" s="455"/>
      <c r="EY122" s="455"/>
      <c r="EZ122" s="455"/>
      <c r="FA122" s="455"/>
      <c r="FB122" s="455"/>
      <c r="FC122" s="455"/>
      <c r="FD122" s="455"/>
      <c r="FE122" s="455"/>
      <c r="FF122" s="455"/>
      <c r="FG122" s="455"/>
      <c r="FH122" s="455"/>
      <c r="FI122" s="455"/>
      <c r="FJ122" s="455"/>
      <c r="FK122" s="455"/>
      <c r="FL122" s="455"/>
      <c r="FM122" s="455"/>
      <c r="FN122" s="455"/>
      <c r="FO122" s="455"/>
      <c r="FP122" s="455"/>
      <c r="FQ122" s="455"/>
      <c r="FR122" s="455"/>
      <c r="FS122" s="455"/>
      <c r="FT122" s="455"/>
      <c r="FU122" s="455"/>
      <c r="FV122" s="455"/>
      <c r="FW122" s="455"/>
      <c r="FX122" s="455"/>
      <c r="FY122" s="455"/>
      <c r="FZ122" s="454"/>
      <c r="GA122" s="349"/>
      <c r="GE122" s="349"/>
      <c r="GI122" s="349"/>
      <c r="GM122" s="349"/>
      <c r="GQ122" s="349"/>
      <c r="GU122" s="349"/>
      <c r="GY122" s="349"/>
      <c r="HC122" s="349"/>
      <c r="HG122" s="349"/>
      <c r="HK122" s="349"/>
      <c r="HO122" s="349"/>
      <c r="HS122" s="349"/>
      <c r="HW122" s="349"/>
      <c r="IA122" s="349"/>
      <c r="IE122" s="349"/>
      <c r="II122" s="349"/>
      <c r="IM122" s="349"/>
      <c r="IQ122" s="349"/>
      <c r="IU122" s="349"/>
    </row>
    <row r="123" spans="1:255" s="339" customFormat="1" ht="33.5" customHeight="1" x14ac:dyDescent="0.15">
      <c r="A123" s="349" t="s">
        <v>111</v>
      </c>
      <c r="B123" s="350" t="s">
        <v>177</v>
      </c>
      <c r="C123" s="350" t="s">
        <v>115</v>
      </c>
      <c r="D123" s="474">
        <v>10</v>
      </c>
      <c r="E123" s="351" t="s">
        <v>185</v>
      </c>
      <c r="F123" s="482"/>
      <c r="G123" s="352">
        <v>10</v>
      </c>
      <c r="H123" s="353" t="s">
        <v>40</v>
      </c>
      <c r="I123" s="354" t="s">
        <v>41</v>
      </c>
      <c r="J123" s="359" t="s">
        <v>186</v>
      </c>
      <c r="K123" s="356">
        <f>K124+K125+K126</f>
        <v>5400000000</v>
      </c>
      <c r="L123" s="356">
        <f>L124+L125+L126</f>
        <v>1719800000</v>
      </c>
      <c r="M123" s="356">
        <f>M124+M125+M126</f>
        <v>371800000</v>
      </c>
      <c r="N123" s="356">
        <f>N124+N125+N126</f>
        <v>0</v>
      </c>
      <c r="O123" s="356">
        <f>O124+O125+O126</f>
        <v>0</v>
      </c>
      <c r="P123" s="356">
        <f>K123-L123+M123-N123+O123</f>
        <v>4052000000</v>
      </c>
      <c r="Q123" s="356">
        <f t="shared" ref="Q123:V123" si="72">Q124+Q125+Q126</f>
        <v>0</v>
      </c>
      <c r="R123" s="356">
        <f>R124+R125+R126</f>
        <v>4024101750</v>
      </c>
      <c r="S123" s="356">
        <f>S124+S125+S126</f>
        <v>2398841768</v>
      </c>
      <c r="T123" s="356">
        <f t="shared" si="72"/>
        <v>1583513516.6599998</v>
      </c>
      <c r="U123" s="356">
        <f t="shared" si="72"/>
        <v>1583513516.6599998</v>
      </c>
      <c r="V123" s="356">
        <f t="shared" si="72"/>
        <v>1583513516.6599998</v>
      </c>
      <c r="W123" s="493">
        <f>S123/P123</f>
        <v>0.59201425666337615</v>
      </c>
      <c r="X123" s="250">
        <f>T123/P123</f>
        <v>0.39079800509871665</v>
      </c>
    </row>
    <row r="124" spans="1:255" s="363" customFormat="1" ht="25.25" customHeight="1" x14ac:dyDescent="0.15">
      <c r="A124" s="456" t="s">
        <v>111</v>
      </c>
      <c r="B124" s="457" t="s">
        <v>177</v>
      </c>
      <c r="C124" s="457" t="s">
        <v>115</v>
      </c>
      <c r="D124" s="478">
        <v>10</v>
      </c>
      <c r="E124" s="424" t="s">
        <v>185</v>
      </c>
      <c r="F124" s="458" t="s">
        <v>190</v>
      </c>
      <c r="G124" s="459">
        <v>10</v>
      </c>
      <c r="H124" s="458" t="s">
        <v>40</v>
      </c>
      <c r="I124" s="460" t="s">
        <v>41</v>
      </c>
      <c r="J124" s="425" t="s">
        <v>191</v>
      </c>
      <c r="K124" s="426">
        <v>961160000</v>
      </c>
      <c r="L124" s="471">
        <v>82248250</v>
      </c>
      <c r="M124" s="427">
        <v>371800000</v>
      </c>
      <c r="N124" s="428"/>
      <c r="O124" s="427"/>
      <c r="P124" s="361">
        <f t="shared" ref="P124:P126" si="73">K124-L124+M124-N124+O124</f>
        <v>1250711750</v>
      </c>
      <c r="Q124" s="427"/>
      <c r="R124" s="427">
        <v>1234991750</v>
      </c>
      <c r="S124" s="427">
        <v>1156757667</v>
      </c>
      <c r="T124" s="427">
        <v>796042666.33000004</v>
      </c>
      <c r="U124" s="428">
        <v>796042666.33000004</v>
      </c>
      <c r="V124" s="428">
        <v>796042666.33000004</v>
      </c>
      <c r="W124" s="503">
        <f t="shared" si="49"/>
        <v>0.92487950720859546</v>
      </c>
      <c r="X124" s="256">
        <f t="shared" si="48"/>
        <v>0.6364717260631797</v>
      </c>
    </row>
    <row r="125" spans="1:255" s="363" customFormat="1" ht="25.25" customHeight="1" x14ac:dyDescent="0.15">
      <c r="A125" s="467" t="s">
        <v>111</v>
      </c>
      <c r="B125" s="468" t="s">
        <v>177</v>
      </c>
      <c r="C125" s="468" t="s">
        <v>115</v>
      </c>
      <c r="D125" s="478">
        <v>10</v>
      </c>
      <c r="E125" s="458" t="s">
        <v>185</v>
      </c>
      <c r="F125" s="459" t="s">
        <v>192</v>
      </c>
      <c r="G125" s="458">
        <v>10</v>
      </c>
      <c r="H125" s="460" t="s">
        <v>40</v>
      </c>
      <c r="I125" s="424" t="s">
        <v>41</v>
      </c>
      <c r="J125" s="469" t="s">
        <v>193</v>
      </c>
      <c r="K125" s="470">
        <v>3538840000</v>
      </c>
      <c r="L125" s="471">
        <f>371800000+814431750</f>
        <v>1186231750</v>
      </c>
      <c r="M125" s="471"/>
      <c r="N125" s="472"/>
      <c r="O125" s="471"/>
      <c r="P125" s="361">
        <f t="shared" si="73"/>
        <v>2352608250</v>
      </c>
      <c r="Q125" s="471"/>
      <c r="R125" s="471">
        <v>2340430000</v>
      </c>
      <c r="S125" s="471">
        <v>810430000</v>
      </c>
      <c r="T125" s="471">
        <v>524079332</v>
      </c>
      <c r="U125" s="472">
        <v>524079332</v>
      </c>
      <c r="V125" s="472">
        <v>524079332</v>
      </c>
      <c r="W125" s="504">
        <f t="shared" si="49"/>
        <v>0.34448149197810557</v>
      </c>
      <c r="X125" s="473">
        <f t="shared" si="48"/>
        <v>0.22276523598860967</v>
      </c>
    </row>
    <row r="126" spans="1:255" s="363" customFormat="1" ht="34.25" customHeight="1" thickBot="1" x14ac:dyDescent="0.2">
      <c r="A126" s="461" t="s">
        <v>111</v>
      </c>
      <c r="B126" s="462" t="s">
        <v>177</v>
      </c>
      <c r="C126" s="462" t="s">
        <v>115</v>
      </c>
      <c r="D126" s="478">
        <v>10</v>
      </c>
      <c r="E126" s="458" t="s">
        <v>185</v>
      </c>
      <c r="F126" s="459" t="s">
        <v>194</v>
      </c>
      <c r="G126" s="458">
        <v>10</v>
      </c>
      <c r="H126" s="460" t="s">
        <v>40</v>
      </c>
      <c r="I126" s="424" t="s">
        <v>41</v>
      </c>
      <c r="J126" s="469" t="s">
        <v>195</v>
      </c>
      <c r="K126" s="463">
        <v>900000000</v>
      </c>
      <c r="L126" s="427">
        <v>451320000</v>
      </c>
      <c r="M126" s="464"/>
      <c r="N126" s="465"/>
      <c r="O126" s="464"/>
      <c r="P126" s="361">
        <f t="shared" si="73"/>
        <v>448680000</v>
      </c>
      <c r="Q126" s="427"/>
      <c r="R126" s="427">
        <v>448680000</v>
      </c>
      <c r="S126" s="427">
        <v>431654101</v>
      </c>
      <c r="T126" s="427">
        <v>263391518.33000001</v>
      </c>
      <c r="U126" s="428">
        <v>263391518.33000001</v>
      </c>
      <c r="V126" s="428">
        <v>263391518.33000001</v>
      </c>
      <c r="W126" s="505">
        <f t="shared" si="49"/>
        <v>0.96205335874119635</v>
      </c>
      <c r="X126" s="466">
        <f>T126/P126</f>
        <v>0.58703645879022914</v>
      </c>
    </row>
    <row r="127" spans="1:255" s="268" customFormat="1" ht="30" customHeight="1" thickTop="1" thickBot="1" x14ac:dyDescent="0.2">
      <c r="A127" s="564" t="s">
        <v>299</v>
      </c>
      <c r="B127" s="564"/>
      <c r="C127" s="564"/>
      <c r="D127" s="564"/>
      <c r="E127" s="564"/>
      <c r="F127" s="564"/>
      <c r="G127" s="564"/>
      <c r="H127" s="564"/>
      <c r="I127" s="564"/>
      <c r="J127" s="564"/>
      <c r="K127" s="564"/>
      <c r="L127" s="564"/>
      <c r="M127" s="564"/>
      <c r="N127" s="564"/>
      <c r="O127" s="564"/>
      <c r="P127" s="564"/>
      <c r="Q127" s="564"/>
      <c r="R127" s="564"/>
      <c r="S127" s="564"/>
      <c r="T127" s="564"/>
      <c r="U127" s="564"/>
      <c r="V127" s="564"/>
      <c r="W127" s="564"/>
      <c r="X127" s="564"/>
    </row>
    <row r="128" spans="1:255" s="433" customFormat="1" ht="12" thickTop="1" x14ac:dyDescent="0.15">
      <c r="A128" s="565" t="s">
        <v>196</v>
      </c>
      <c r="B128" s="565"/>
      <c r="C128" s="565"/>
      <c r="D128" s="565"/>
      <c r="E128" s="565"/>
      <c r="F128" s="565"/>
      <c r="G128" s="565"/>
      <c r="H128" s="565"/>
      <c r="I128" s="565"/>
      <c r="J128" s="565"/>
      <c r="K128" s="565"/>
      <c r="L128" s="565"/>
      <c r="M128" s="565"/>
      <c r="N128" s="565"/>
      <c r="O128" s="565"/>
      <c r="P128" s="565"/>
      <c r="Q128" s="565"/>
      <c r="R128" s="565"/>
      <c r="S128" s="565"/>
      <c r="T128" s="565"/>
      <c r="U128" s="565"/>
      <c r="V128" s="565"/>
      <c r="W128" s="565"/>
      <c r="X128" s="565"/>
      <c r="Y128" s="565"/>
      <c r="Z128" s="565"/>
      <c r="AA128" s="565"/>
      <c r="AB128" s="565"/>
      <c r="AC128" s="565"/>
      <c r="AD128" s="565"/>
      <c r="AE128" s="565"/>
      <c r="AF128" s="565"/>
      <c r="AG128" s="565"/>
      <c r="AH128" s="565"/>
      <c r="AI128" s="565"/>
      <c r="AJ128" s="565"/>
      <c r="AK128" s="565"/>
      <c r="AL128" s="565"/>
      <c r="AM128" s="565"/>
      <c r="AN128" s="565"/>
      <c r="AO128" s="565"/>
      <c r="AP128" s="565"/>
      <c r="AQ128" s="565"/>
      <c r="AR128" s="565"/>
      <c r="AS128" s="565"/>
      <c r="AT128" s="565"/>
      <c r="AU128" s="565"/>
      <c r="AV128" s="565"/>
      <c r="AW128" s="565"/>
      <c r="AX128" s="565"/>
      <c r="AY128" s="565"/>
      <c r="AZ128" s="565"/>
      <c r="BA128" s="565"/>
      <c r="BB128" s="565"/>
      <c r="BC128" s="565"/>
      <c r="BD128" s="565"/>
      <c r="BE128" s="565"/>
      <c r="BF128" s="565"/>
      <c r="BG128" s="565"/>
      <c r="BH128" s="565"/>
      <c r="BI128" s="565"/>
      <c r="BJ128" s="565"/>
      <c r="BK128" s="565"/>
      <c r="BL128" s="565"/>
      <c r="BM128" s="565"/>
      <c r="BN128" s="565"/>
      <c r="BO128" s="565"/>
      <c r="BP128" s="565"/>
      <c r="BQ128" s="565"/>
      <c r="BR128" s="565"/>
      <c r="BS128" s="565"/>
      <c r="BT128" s="565"/>
      <c r="BU128" s="565"/>
      <c r="BV128" s="565"/>
      <c r="BW128" s="565"/>
      <c r="BX128" s="565"/>
      <c r="BY128" s="565"/>
      <c r="BZ128" s="565"/>
      <c r="CA128" s="565"/>
      <c r="CB128" s="565"/>
      <c r="CC128" s="565"/>
      <c r="CD128" s="565"/>
      <c r="CE128" s="565"/>
      <c r="CF128" s="565"/>
      <c r="CG128" s="565"/>
      <c r="CH128" s="565"/>
      <c r="CI128" s="565"/>
      <c r="CJ128" s="565"/>
      <c r="CK128" s="565"/>
      <c r="CL128" s="565"/>
      <c r="CM128" s="565"/>
      <c r="CN128" s="565"/>
      <c r="CO128" s="565"/>
      <c r="CP128" s="565"/>
      <c r="CQ128" s="565"/>
      <c r="CR128" s="565"/>
      <c r="CS128" s="565"/>
      <c r="CT128" s="565"/>
      <c r="CU128" s="565"/>
      <c r="CV128" s="565"/>
      <c r="CW128" s="565"/>
      <c r="CX128" s="565"/>
      <c r="CY128" s="565"/>
      <c r="CZ128" s="565"/>
      <c r="DA128" s="565"/>
      <c r="DB128" s="565"/>
      <c r="DC128" s="565"/>
      <c r="DD128" s="565"/>
      <c r="DE128" s="565"/>
      <c r="DF128" s="565"/>
      <c r="DG128" s="565"/>
      <c r="DH128" s="565"/>
      <c r="DI128" s="565"/>
      <c r="DJ128" s="565"/>
      <c r="DK128" s="565"/>
      <c r="DL128" s="565"/>
      <c r="DM128" s="565"/>
      <c r="DN128" s="565"/>
      <c r="DO128" s="565"/>
      <c r="DP128" s="565"/>
      <c r="DQ128" s="565"/>
      <c r="DR128" s="565"/>
      <c r="DS128" s="565"/>
      <c r="DT128" s="565"/>
      <c r="DU128" s="565"/>
      <c r="DV128" s="565"/>
      <c r="DW128" s="565"/>
      <c r="DX128" s="565"/>
      <c r="DY128" s="565"/>
      <c r="DZ128" s="565"/>
      <c r="EA128" s="565"/>
      <c r="EB128" s="565"/>
      <c r="EC128" s="565"/>
      <c r="ED128" s="565"/>
      <c r="EE128" s="565"/>
      <c r="EF128" s="565"/>
      <c r="EG128" s="565"/>
      <c r="EH128" s="565"/>
      <c r="EI128" s="565"/>
      <c r="EJ128" s="565"/>
      <c r="EK128" s="565"/>
      <c r="EL128" s="565"/>
      <c r="EM128" s="565"/>
      <c r="EN128" s="565"/>
      <c r="EO128" s="565"/>
      <c r="EP128" s="565"/>
      <c r="EQ128" s="565"/>
      <c r="ER128" s="565"/>
      <c r="ES128" s="565"/>
      <c r="ET128" s="565"/>
      <c r="EU128" s="565"/>
      <c r="EV128" s="565"/>
      <c r="EW128" s="565"/>
      <c r="EX128" s="565"/>
      <c r="EY128" s="565"/>
      <c r="EZ128" s="565"/>
      <c r="FA128" s="565"/>
      <c r="FB128" s="565"/>
      <c r="FC128" s="565"/>
      <c r="FD128" s="565"/>
      <c r="FE128" s="565"/>
      <c r="FF128" s="565"/>
      <c r="FG128" s="565"/>
      <c r="FH128" s="565"/>
      <c r="FI128" s="565"/>
      <c r="FJ128" s="565"/>
      <c r="FK128" s="565"/>
      <c r="FL128" s="565"/>
      <c r="FM128" s="565"/>
      <c r="FN128" s="565"/>
      <c r="FO128" s="565"/>
      <c r="FP128" s="565"/>
      <c r="FQ128" s="565"/>
      <c r="FR128" s="565"/>
      <c r="FS128" s="565"/>
      <c r="FT128" s="565"/>
      <c r="FU128" s="565"/>
      <c r="FV128" s="565"/>
      <c r="FW128" s="565"/>
      <c r="FX128" s="565"/>
      <c r="FY128" s="565"/>
      <c r="FZ128" s="565"/>
      <c r="GA128" s="565"/>
      <c r="GB128" s="565"/>
      <c r="GC128" s="565"/>
      <c r="GD128" s="565"/>
      <c r="GE128" s="565"/>
      <c r="GF128" s="565"/>
      <c r="GG128" s="565"/>
      <c r="GH128" s="565"/>
      <c r="GI128" s="565"/>
      <c r="GJ128" s="565"/>
      <c r="GK128" s="565"/>
      <c r="GL128" s="565"/>
      <c r="GM128" s="565"/>
      <c r="GN128" s="565"/>
      <c r="GO128" s="565"/>
      <c r="GP128" s="565"/>
      <c r="GQ128" s="565"/>
      <c r="GR128" s="565"/>
      <c r="GS128" s="565"/>
      <c r="GT128" s="565"/>
      <c r="GU128" s="565"/>
      <c r="GV128" s="565"/>
      <c r="GW128" s="565"/>
      <c r="GX128" s="565"/>
      <c r="GY128" s="565"/>
      <c r="GZ128" s="565"/>
      <c r="HA128" s="565"/>
      <c r="HB128" s="565"/>
      <c r="HC128" s="565"/>
      <c r="HD128" s="565"/>
      <c r="HE128" s="565"/>
      <c r="HF128" s="565"/>
      <c r="HG128" s="565"/>
      <c r="HH128" s="565"/>
      <c r="HI128" s="565"/>
      <c r="HJ128" s="565"/>
      <c r="HK128" s="565"/>
      <c r="HL128" s="565"/>
      <c r="HM128" s="565"/>
      <c r="HN128" s="565"/>
      <c r="HO128" s="565"/>
      <c r="HP128" s="565"/>
      <c r="HQ128" s="565"/>
      <c r="HR128" s="565"/>
      <c r="HS128" s="565"/>
      <c r="HT128" s="565"/>
      <c r="HU128" s="565"/>
      <c r="HV128" s="565"/>
      <c r="HW128" s="565"/>
      <c r="HX128" s="565"/>
      <c r="HY128" s="565"/>
      <c r="HZ128" s="565"/>
      <c r="IA128" s="565"/>
      <c r="IB128" s="565"/>
      <c r="IC128" s="565"/>
      <c r="ID128" s="565"/>
      <c r="IE128" s="565"/>
      <c r="IF128" s="565"/>
      <c r="IG128" s="565"/>
      <c r="IH128" s="565"/>
      <c r="II128" s="565"/>
      <c r="IJ128" s="565"/>
      <c r="IK128" s="565"/>
      <c r="IL128" s="565"/>
      <c r="IM128" s="565"/>
      <c r="IN128" s="565"/>
      <c r="IO128" s="565"/>
      <c r="IP128" s="565"/>
      <c r="IQ128" s="565"/>
      <c r="IR128" s="565"/>
      <c r="IS128" s="565"/>
      <c r="IT128" s="565"/>
      <c r="IU128" s="565"/>
    </row>
  </sheetData>
  <sheetProtection algorithmName="SHA-512" hashValue="D14jDxJ5VziLvUlRcQYnjeEXJT/kcxSf+UKFUw79bWiQC6gHfGb9+Y5WzHVsvdUCNBFT1eJBkT0RxS3T2vaJEg==" saltValue="EijD2FzkOX++GCFHBSs4iQ==" spinCount="100000" sheet="1" objects="1" scenarios="1"/>
  <mergeCells count="30">
    <mergeCell ref="GJ128:HG128"/>
    <mergeCell ref="HH128:IE128"/>
    <mergeCell ref="IF128:IU128"/>
    <mergeCell ref="BT128:CQ128"/>
    <mergeCell ref="CR128:DO128"/>
    <mergeCell ref="DP128:EM128"/>
    <mergeCell ref="EN128:FK128"/>
    <mergeCell ref="FL128:GI128"/>
    <mergeCell ref="A127:X127"/>
    <mergeCell ref="A128:X128"/>
    <mergeCell ref="Y128:AU128"/>
    <mergeCell ref="AV128:BS128"/>
    <mergeCell ref="X13:X14"/>
    <mergeCell ref="R13:R14"/>
    <mergeCell ref="S13:S14"/>
    <mergeCell ref="T13:T14"/>
    <mergeCell ref="U13:U14"/>
    <mergeCell ref="V13:V14"/>
    <mergeCell ref="Q13:Q14"/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H106 B72:C74 B33:E70 B75:F121 D122:F124 B122:C126 E125:F126 B17:E32" numberStoredAsText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37062-3CEC-42DB-B37D-6B5C1D9A94C4}">
  <dimension ref="A1:M65536"/>
  <sheetViews>
    <sheetView showGridLines="0" topLeftCell="A232" zoomScaleNormal="100" workbookViewId="0">
      <selection activeCell="A234" sqref="A234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ht="21.75" customHeight="1" x14ac:dyDescent="0.15">
      <c r="A1" s="532"/>
      <c r="B1" s="532"/>
      <c r="C1" s="534">
        <f>+[1]REP_EPG034_EjecucionPresupuesta!$T$20-C3</f>
        <v>0</v>
      </c>
      <c r="D1" s="534">
        <f>+[1]REP_EPG034_EjecucionPresupuesta!$V$20-D3</f>
        <v>0</v>
      </c>
      <c r="E1" s="534">
        <f>+[1]REP_EPG034_EjecucionPresupuesta!$X$20-E3</f>
        <v>0</v>
      </c>
      <c r="F1" s="534">
        <f>+[1]REP_EPG034_EjecucionPresupuesta!$Y$20-F3</f>
        <v>0</v>
      </c>
      <c r="G1" s="534">
        <f>+[1]REP_EPG034_EjecucionPresupuesta!$AA$20-G3</f>
        <v>0</v>
      </c>
      <c r="H1" s="533"/>
      <c r="I1" s="533"/>
      <c r="J1" s="532"/>
      <c r="K1" s="532"/>
    </row>
    <row r="2" spans="1:13" s="184" customFormat="1" ht="24" customHeight="1" thickBot="1" x14ac:dyDescent="0.2">
      <c r="A2" s="530"/>
      <c r="B2" s="530"/>
      <c r="C2" s="530" t="s">
        <v>11</v>
      </c>
      <c r="D2" s="530" t="s">
        <v>197</v>
      </c>
      <c r="E2" s="530" t="s">
        <v>198</v>
      </c>
      <c r="F2" s="530" t="s">
        <v>199</v>
      </c>
      <c r="G2" s="530" t="s">
        <v>200</v>
      </c>
      <c r="H2" s="531" t="s">
        <v>201</v>
      </c>
      <c r="I2" s="531" t="s">
        <v>202</v>
      </c>
      <c r="J2" s="531" t="s">
        <v>203</v>
      </c>
      <c r="K2" s="531" t="s">
        <v>204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34">
        <f>'VIGENCIA ACTUAL '!P15</f>
        <v>467600696578</v>
      </c>
      <c r="D3" s="434">
        <f>'VIGENCIA ACTUAL '!R15</f>
        <v>422987616522.69</v>
      </c>
      <c r="E3" s="434">
        <f>'VIGENCIA ACTUAL '!S15</f>
        <v>353041220062.39001</v>
      </c>
      <c r="F3" s="434">
        <f>'VIGENCIA ACTUAL '!T15</f>
        <v>230876229136.54001</v>
      </c>
      <c r="G3" s="434">
        <f>'VIGENCIA ACTUAL '!V15</f>
        <v>230876229136.54001</v>
      </c>
      <c r="H3" s="418">
        <f>D3/$C$3</f>
        <v>0.90459150214745643</v>
      </c>
      <c r="I3" s="418">
        <f>E3/$C$3</f>
        <v>0.75500576163812361</v>
      </c>
      <c r="J3" s="418">
        <f>F3/$C$3</f>
        <v>0.4937465466286528</v>
      </c>
      <c r="K3" s="418">
        <f>G3/$C$3</f>
        <v>0.4937465466286528</v>
      </c>
      <c r="M3" s="245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205</v>
      </c>
      <c r="C5" s="419">
        <f>'VIGENCIA ACTUAL '!P16</f>
        <v>67600696578</v>
      </c>
      <c r="D5" s="419">
        <f>'VIGENCIA ACTUAL '!R16</f>
        <v>45259916674.849998</v>
      </c>
      <c r="E5" s="419">
        <f>'VIGENCIA ACTUAL '!S16</f>
        <v>36235101211.709999</v>
      </c>
      <c r="F5" s="419">
        <f>'VIGENCIA ACTUAL '!T16</f>
        <v>33225629343.540001</v>
      </c>
      <c r="G5" s="419">
        <f>'VIGENCIA ACTUAL '!V16</f>
        <v>33225629343.540001</v>
      </c>
      <c r="H5" s="418">
        <f>D5/$C$5</f>
        <v>0.66951849560644028</v>
      </c>
      <c r="I5" s="418">
        <f>E5/$C$5</f>
        <v>0.53601668393905821</v>
      </c>
      <c r="J5" s="418">
        <f>F5/$C$5</f>
        <v>0.49149832805647398</v>
      </c>
      <c r="K5" s="418">
        <f>G5/$C$5</f>
        <v>0.49149832805647398</v>
      </c>
    </row>
    <row r="6" spans="1:13" ht="13" thickTop="1" thickBot="1" x14ac:dyDescent="0.2">
      <c r="A6" s="187" t="s">
        <v>111</v>
      </c>
      <c r="B6" s="187" t="s">
        <v>206</v>
      </c>
      <c r="C6" s="419">
        <f>'VIGENCIA ACTUAL '!P71</f>
        <v>400000000000</v>
      </c>
      <c r="D6" s="419">
        <f>'VIGENCIA ACTUAL '!R71</f>
        <v>377727699847.84003</v>
      </c>
      <c r="E6" s="419">
        <f>'VIGENCIA ACTUAL '!S71</f>
        <v>316806118850.67999</v>
      </c>
      <c r="F6" s="419">
        <f>'VIGENCIA ACTUAL '!T71</f>
        <v>197650599793</v>
      </c>
      <c r="G6" s="419">
        <f>'VIGENCIA ACTUAL '!V71</f>
        <v>197650599793</v>
      </c>
      <c r="H6" s="186">
        <f>D6/$C$6</f>
        <v>0.94431924961960012</v>
      </c>
      <c r="I6" s="186">
        <f>E6/$C$6</f>
        <v>0.79201529712669994</v>
      </c>
      <c r="J6" s="186">
        <f>F6/$C$6</f>
        <v>0.49412649948249998</v>
      </c>
      <c r="K6" s="418">
        <f>G6/$C$6</f>
        <v>0.49412649948249998</v>
      </c>
      <c r="L6" s="195"/>
    </row>
    <row r="7" spans="1:13" ht="13" thickTop="1" thickBot="1" x14ac:dyDescent="0.2">
      <c r="C7" s="436"/>
      <c r="D7" s="436"/>
      <c r="E7" s="436"/>
      <c r="F7" s="436"/>
      <c r="G7" s="436"/>
      <c r="H7" s="190"/>
      <c r="I7" s="190"/>
      <c r="J7" s="190"/>
      <c r="K7" s="190"/>
    </row>
    <row r="8" spans="1:13" ht="13" thickTop="1" thickBot="1" x14ac:dyDescent="0.2">
      <c r="A8" s="187" t="s">
        <v>207</v>
      </c>
      <c r="B8" s="187" t="s">
        <v>36</v>
      </c>
      <c r="C8" s="419">
        <f>'VIGENCIA ACTUAL '!P17</f>
        <v>28873187166</v>
      </c>
      <c r="D8" s="419">
        <f>'VIGENCIA ACTUAL '!R17</f>
        <v>25638308166</v>
      </c>
      <c r="E8" s="419">
        <f>'VIGENCIA ACTUAL '!S17</f>
        <v>20441300682</v>
      </c>
      <c r="F8" s="419">
        <f>'VIGENCIA ACTUAL '!T17</f>
        <v>20441300682</v>
      </c>
      <c r="G8" s="419">
        <f>'VIGENCIA ACTUAL '!V17</f>
        <v>20441300682</v>
      </c>
      <c r="H8" s="186">
        <f>D8/$C$8</f>
        <v>0.88796252449022062</v>
      </c>
      <c r="I8" s="418">
        <f>E8/$C$8</f>
        <v>0.70796828089941255</v>
      </c>
      <c r="J8" s="418">
        <f>F8/$C$8</f>
        <v>0.70796828089941255</v>
      </c>
      <c r="K8" s="418">
        <f>G8/$C$8</f>
        <v>0.70796828089941255</v>
      </c>
    </row>
    <row r="9" spans="1:13" ht="13" thickTop="1" thickBot="1" x14ac:dyDescent="0.2">
      <c r="A9" s="187" t="s">
        <v>208</v>
      </c>
      <c r="B9" s="187" t="s">
        <v>72</v>
      </c>
      <c r="C9" s="419">
        <f>'VIGENCIA ACTUAL '!P38</f>
        <v>7967841118</v>
      </c>
      <c r="D9" s="419">
        <f>'VIGENCIA ACTUAL '!R38</f>
        <v>7958131593.8500004</v>
      </c>
      <c r="E9" s="419">
        <f>'VIGENCIA ACTUAL '!S38</f>
        <v>7020959064.499999</v>
      </c>
      <c r="F9" s="419">
        <f>'VIGENCIA ACTUAL '!T38</f>
        <v>4296390735.3299999</v>
      </c>
      <c r="G9" s="419">
        <f>'VIGENCIA ACTUAL '!V38</f>
        <v>4296390735.3299999</v>
      </c>
      <c r="H9" s="186">
        <f>D9/$C$9</f>
        <v>0.99878141092346018</v>
      </c>
      <c r="I9" s="418">
        <f>E9/$C$9</f>
        <v>0.88116203128587522</v>
      </c>
      <c r="J9" s="418">
        <f>F9/$C$9</f>
        <v>0.53921641655530816</v>
      </c>
      <c r="K9" s="418">
        <f>G9/$C$9</f>
        <v>0.53921641655530816</v>
      </c>
    </row>
    <row r="10" spans="1:13" ht="13" thickTop="1" thickBot="1" x14ac:dyDescent="0.2">
      <c r="A10" s="187" t="s">
        <v>209</v>
      </c>
      <c r="B10" s="187" t="s">
        <v>88</v>
      </c>
      <c r="C10" s="419">
        <f>'VIGENCIA ACTUAL '!P53</f>
        <v>28745862367</v>
      </c>
      <c r="D10" s="419">
        <f>'VIGENCIA ACTUAL '!R53</f>
        <v>10745862367</v>
      </c>
      <c r="E10" s="419">
        <f>'VIGENCIA ACTUAL '!S53</f>
        <v>8771093665.2099991</v>
      </c>
      <c r="F10" s="419">
        <f>'VIGENCIA ACTUAL '!T53</f>
        <v>8486190126.21</v>
      </c>
      <c r="G10" s="419">
        <f>'VIGENCIA ACTUAL '!V53</f>
        <v>8486190126.21</v>
      </c>
      <c r="H10" s="186">
        <f>D10/$C$10</f>
        <v>0.37382292553296842</v>
      </c>
      <c r="I10" s="418">
        <f>E10/$C$10</f>
        <v>0.30512543173097284</v>
      </c>
      <c r="J10" s="418">
        <f>F10/$C$10</f>
        <v>0.29521431703339929</v>
      </c>
      <c r="K10" s="418">
        <f>G10/$C$10</f>
        <v>0.29521431703339929</v>
      </c>
    </row>
    <row r="11" spans="1:13" ht="13" thickTop="1" thickBot="1" x14ac:dyDescent="0.2">
      <c r="A11" s="187" t="s">
        <v>210</v>
      </c>
      <c r="B11" s="187" t="s">
        <v>103</v>
      </c>
      <c r="C11" s="419">
        <f>'VIGENCIA ACTUAL '!P64</f>
        <v>2013805927</v>
      </c>
      <c r="D11" s="419">
        <f>'VIGENCIA ACTUAL '!R64</f>
        <v>917614548</v>
      </c>
      <c r="E11" s="419">
        <f>+'VIGENCIA ACTUAL '!S64</f>
        <v>1747800</v>
      </c>
      <c r="F11" s="419">
        <f>'VIGENCIA ACTUAL '!T64</f>
        <v>1747800</v>
      </c>
      <c r="G11" s="419">
        <f>'VIGENCIA ACTUAL '!V64</f>
        <v>1747800</v>
      </c>
      <c r="H11" s="186">
        <f>D11/$C$11</f>
        <v>0.45566185683393312</v>
      </c>
      <c r="I11" s="418">
        <f>E11/$C$11</f>
        <v>8.6790885683990743E-4</v>
      </c>
      <c r="J11" s="418">
        <f>F11/$C$11</f>
        <v>8.6790885683990743E-4</v>
      </c>
      <c r="K11" s="418">
        <f>G11/$C$11</f>
        <v>8.6790885683990743E-4</v>
      </c>
    </row>
    <row r="12" spans="1:13" ht="12" thickTop="1" x14ac:dyDescent="0.15">
      <c r="A12" s="229"/>
      <c r="B12" s="229"/>
      <c r="C12" s="437"/>
      <c r="D12" s="437"/>
      <c r="E12" s="437"/>
      <c r="F12" s="437"/>
      <c r="G12" s="437"/>
      <c r="H12" s="230"/>
      <c r="I12" s="230"/>
      <c r="J12" s="230"/>
      <c r="K12" s="230"/>
    </row>
    <row r="13" spans="1:13" ht="12" thickBot="1" x14ac:dyDescent="0.2">
      <c r="C13" s="436"/>
      <c r="D13" s="436"/>
      <c r="E13" s="436"/>
      <c r="F13" s="436"/>
      <c r="G13" s="436"/>
      <c r="H13" s="190"/>
      <c r="I13" s="190"/>
      <c r="J13" s="190"/>
      <c r="K13" s="190"/>
    </row>
    <row r="14" spans="1:13" ht="13" thickTop="1" thickBot="1" x14ac:dyDescent="0.2">
      <c r="A14" s="187" t="s">
        <v>211</v>
      </c>
      <c r="B14" s="187" t="s">
        <v>114</v>
      </c>
      <c r="C14" s="419">
        <f>'VIGENCIA ACTUAL '!P72</f>
        <v>121017078763</v>
      </c>
      <c r="D14" s="419">
        <f>'VIGENCIA ACTUAL '!R72</f>
        <v>115065792859.91</v>
      </c>
      <c r="E14" s="419">
        <f>'VIGENCIA ACTUAL '!S72</f>
        <v>111142073634.59</v>
      </c>
      <c r="F14" s="419">
        <f>'VIGENCIA ACTUAL '!T72</f>
        <v>64908139900.489998</v>
      </c>
      <c r="G14" s="419">
        <f>'VIGENCIA ACTUAL '!V72</f>
        <v>64908139900.489998</v>
      </c>
      <c r="H14" s="186">
        <f>D14/$C$14</f>
        <v>0.95082276019284018</v>
      </c>
      <c r="I14" s="418">
        <f>E14/$C$14</f>
        <v>0.9183999049609417</v>
      </c>
      <c r="J14" s="418">
        <f>F14/$C$14</f>
        <v>0.53635520344699594</v>
      </c>
      <c r="K14" s="418">
        <f>G14/$C$14</f>
        <v>0.53635520344699594</v>
      </c>
    </row>
    <row r="15" spans="1:13" ht="13" thickTop="1" thickBot="1" x14ac:dyDescent="0.2">
      <c r="A15" s="187" t="s">
        <v>212</v>
      </c>
      <c r="B15" s="187" t="s">
        <v>134</v>
      </c>
      <c r="C15" s="419">
        <f>'VIGENCIA ACTUAL '!P84</f>
        <v>261082921237</v>
      </c>
      <c r="D15" s="419">
        <f>'VIGENCIA ACTUAL '!R84</f>
        <v>245873948381.44003</v>
      </c>
      <c r="E15" s="419">
        <f>'VIGENCIA ACTUAL '!S84</f>
        <v>192115345991.78</v>
      </c>
      <c r="F15" s="419">
        <f>'VIGENCIA ACTUAL '!T84</f>
        <v>124743040853.77</v>
      </c>
      <c r="G15" s="419">
        <f>'VIGENCIA ACTUAL '!V84</f>
        <v>124743040853.77</v>
      </c>
      <c r="H15" s="186">
        <f>D15/$C$15</f>
        <v>0.94174658080467122</v>
      </c>
      <c r="I15" s="418">
        <f>E15/$C$15</f>
        <v>0.73584034176400925</v>
      </c>
      <c r="J15" s="418">
        <f>F15/$C$15</f>
        <v>0.47779088828462113</v>
      </c>
      <c r="K15" s="418">
        <f>G15/$C$15</f>
        <v>0.47779088828462113</v>
      </c>
    </row>
    <row r="16" spans="1:13" ht="13" thickTop="1" thickBot="1" x14ac:dyDescent="0.2">
      <c r="A16" s="187" t="s">
        <v>213</v>
      </c>
      <c r="B16" s="187" t="str">
        <f>'VIGENCIA ACTUAL '!J114</f>
        <v>FORTALECIMIENTO Y APOYO A LA GESTIÓN INSTITUCIONAL DEL SECTOR RECREACIÓN Y DEPORTE</v>
      </c>
      <c r="C16" s="419">
        <f>'VIGENCIA ACTUAL '!P114</f>
        <v>17900000000</v>
      </c>
      <c r="D16" s="419">
        <f>'VIGENCIA ACTUAL '!R114</f>
        <v>16787958606.49</v>
      </c>
      <c r="E16" s="419">
        <f>'VIGENCIA ACTUAL '!S114</f>
        <v>13548699224.309999</v>
      </c>
      <c r="F16" s="419">
        <f>'VIGENCIA ACTUAL '!T114</f>
        <v>7999419038.7399998</v>
      </c>
      <c r="G16" s="419">
        <f>'VIGENCIA ACTUAL '!V114</f>
        <v>7999419038.7399998</v>
      </c>
      <c r="H16" s="186">
        <f>D16/$C$16</f>
        <v>0.93787478248547484</v>
      </c>
      <c r="I16" s="418">
        <f>E16/$C$16</f>
        <v>0.75691057119050276</v>
      </c>
      <c r="J16" s="418">
        <f>F16/$C$16</f>
        <v>0.4468949183653631</v>
      </c>
      <c r="K16" s="418">
        <f>G16/$C$16</f>
        <v>0.4468949183653631</v>
      </c>
    </row>
    <row r="17" spans="1:12" ht="13" thickTop="1" thickBot="1" x14ac:dyDescent="0.2">
      <c r="C17" s="436"/>
      <c r="D17" s="436"/>
      <c r="E17" s="436"/>
      <c r="F17" s="436"/>
      <c r="G17" s="436"/>
      <c r="H17" s="190"/>
      <c r="I17" s="420"/>
      <c r="J17" s="420"/>
      <c r="K17" s="420"/>
    </row>
    <row r="18" spans="1:12" ht="13" thickTop="1" thickBot="1" x14ac:dyDescent="0.2">
      <c r="A18" s="187" t="s">
        <v>214</v>
      </c>
      <c r="B18" s="187" t="str">
        <f>'VIGENCIA ACTUAL '!J75</f>
        <v>2. SEGURIDAD HUMANA Y JUSTICIA SOCIAL / B. RESIGNIFICACIÓN DE LA JORNADA ESCOLAR: MÁS QUE TIEMPO</v>
      </c>
      <c r="C18" s="419">
        <f>'VIGENCIA ACTUAL '!P75</f>
        <v>80000000000</v>
      </c>
      <c r="D18" s="419">
        <f>'VIGENCIA ACTUAL '!R75</f>
        <v>74536876771.449997</v>
      </c>
      <c r="E18" s="419">
        <f>'VIGENCIA ACTUAL '!S75</f>
        <v>74286984221</v>
      </c>
      <c r="F18" s="419">
        <f>'VIGENCIA ACTUAL '!T75</f>
        <v>47450843087.209999</v>
      </c>
      <c r="G18" s="419">
        <f>'VIGENCIA ACTUAL '!V75</f>
        <v>47450843087.209999</v>
      </c>
      <c r="H18" s="186">
        <f>D18/$C$18</f>
        <v>0.931710959643125</v>
      </c>
      <c r="I18" s="418">
        <f>E18/$C$18</f>
        <v>0.92858730276250001</v>
      </c>
      <c r="J18" s="418">
        <f>F18/$C$18</f>
        <v>0.59313553859012502</v>
      </c>
      <c r="K18" s="418">
        <f>G18/$C$18</f>
        <v>0.59313553859012502</v>
      </c>
    </row>
    <row r="19" spans="1:12" ht="13" thickTop="1" thickBot="1" x14ac:dyDescent="0.2">
      <c r="A19" s="187" t="s">
        <v>215</v>
      </c>
      <c r="B19" s="187" t="str">
        <f>'VIGENCIA ACTUAL '!J80</f>
        <v>2. SEGURIDAD HUMANA Y JUSTICIA SOCIAL / A. DEMOCRATIZAR EL ACCESO DE LA POBLACIÓN AL DEPORTE, LA RECREACIÓN Y LA ACTIVIDAD FÍSICA</v>
      </c>
      <c r="C19" s="419">
        <f>'VIGENCIA ACTUAL '!P80</f>
        <v>41017078763</v>
      </c>
      <c r="D19" s="419">
        <f>'VIGENCIA ACTUAL '!R80</f>
        <v>40528916088.459999</v>
      </c>
      <c r="E19" s="419">
        <f>'VIGENCIA ACTUAL '!S80</f>
        <v>36855089413.589996</v>
      </c>
      <c r="F19" s="419">
        <f>'VIGENCIA ACTUAL '!T80</f>
        <v>17457296813.279999</v>
      </c>
      <c r="G19" s="419">
        <f>'VIGENCIA ACTUAL '!V80</f>
        <v>17457296813.279999</v>
      </c>
      <c r="H19" s="186">
        <f>D19/$C$19</f>
        <v>0.98809855091434851</v>
      </c>
      <c r="I19" s="418">
        <f>E19/$C$19</f>
        <v>0.89853033236573687</v>
      </c>
      <c r="J19" s="418">
        <f>F19/$C$19</f>
        <v>0.42561043691457578</v>
      </c>
      <c r="K19" s="418">
        <f>G19/$C$19</f>
        <v>0.42561043691457578</v>
      </c>
    </row>
    <row r="20" spans="1:12" ht="13" thickTop="1" thickBot="1" x14ac:dyDescent="0.2">
      <c r="A20" s="187" t="s">
        <v>216</v>
      </c>
      <c r="B20" s="187" t="str">
        <f>'VIGENCIA ACTUAL '!J87</f>
        <v>2. SEGURIDAD HUMANA/D. SISTEMA DE INFORMACIÓN DEL DEPORTE, LA RECREACIÓN Y LA ACTIVIDAD FÍSICA</v>
      </c>
      <c r="C20" s="419">
        <f>'VIGENCIA ACTUAL '!P87</f>
        <v>1345730309</v>
      </c>
      <c r="D20" s="419">
        <f>'VIGENCIA ACTUAL '!R87</f>
        <v>1322986667</v>
      </c>
      <c r="E20" s="419">
        <f>'VIGENCIA ACTUAL '!S87</f>
        <v>1061830767</v>
      </c>
      <c r="F20" s="419">
        <f>'VIGENCIA ACTUAL '!T87</f>
        <v>863448985</v>
      </c>
      <c r="G20" s="419">
        <f>'VIGENCIA ACTUAL '!V87</f>
        <v>863448985</v>
      </c>
      <c r="H20" s="186">
        <f>D20/$C$20</f>
        <v>0.98309940569228871</v>
      </c>
      <c r="I20" s="418">
        <f>E20/$C$20</f>
        <v>0.78903682253321383</v>
      </c>
      <c r="J20" s="418">
        <f>F20/$C$20</f>
        <v>0.64162111771237518</v>
      </c>
      <c r="K20" s="418">
        <f>G20/$C$20</f>
        <v>0.64162111771237518</v>
      </c>
    </row>
    <row r="21" spans="1:12" ht="13" thickTop="1" thickBot="1" x14ac:dyDescent="0.2">
      <c r="A21" s="187" t="s">
        <v>217</v>
      </c>
      <c r="B21" s="187" t="str">
        <f>'VIGENCIA ACTUAL '!J90</f>
        <v>2. SEGURIDAD HUMANA Y JUSTICIA SOCIAL / A. DEMOCRATIZAR EL ACCESO DE LA POBLACIÓN AL DEPORTE, LA RECREACIÓN Y LA ACTIVIDAD FÍSICA</v>
      </c>
      <c r="C21" s="419">
        <f>'VIGENCIA ACTUAL '!P90</f>
        <v>2691460619</v>
      </c>
      <c r="D21" s="419">
        <f>'VIGENCIA ACTUAL '!R90</f>
        <v>2635379952</v>
      </c>
      <c r="E21" s="419">
        <f>'VIGENCIA ACTUAL '!S90</f>
        <v>2569269955</v>
      </c>
      <c r="F21" s="419">
        <f>'VIGENCIA ACTUAL '!T90</f>
        <v>1920396665.6700001</v>
      </c>
      <c r="G21" s="419">
        <f>'VIGENCIA ACTUAL '!V90</f>
        <v>1920396665.6700001</v>
      </c>
      <c r="H21" s="186">
        <f>D21/$C$21</f>
        <v>0.97916348223559124</v>
      </c>
      <c r="I21" s="418">
        <f>E21/$C$21</f>
        <v>0.95460061234505467</v>
      </c>
      <c r="J21" s="418">
        <f>F21/$C$21</f>
        <v>0.71351468125270756</v>
      </c>
      <c r="K21" s="418">
        <f>G21/$C$21</f>
        <v>0.71351468125270756</v>
      </c>
    </row>
    <row r="22" spans="1:12" ht="13" thickTop="1" thickBot="1" x14ac:dyDescent="0.2">
      <c r="A22" s="187" t="s">
        <v>218</v>
      </c>
      <c r="B22" s="187" t="str">
        <f>'VIGENCIA ACTUAL '!J94</f>
        <v>2. SEGURIDAD HUMANA Y JUSTICIA SOCIAL / E. ATLETAS Y PARATLETAS COMO EMBAJADORES DE PAZ EN EL MUNDO</v>
      </c>
      <c r="C22" s="419">
        <f>'VIGENCIA ACTUAL '!P94</f>
        <v>2345730309</v>
      </c>
      <c r="D22" s="419">
        <f>'VIGENCIA ACTUAL '!R94</f>
        <v>2345730309</v>
      </c>
      <c r="E22" s="419">
        <f>'VIGENCIA ACTUAL '!S94</f>
        <v>1350501012</v>
      </c>
      <c r="F22" s="419">
        <f>'VIGENCIA ACTUAL '!T94</f>
        <v>1309847780.4000001</v>
      </c>
      <c r="G22" s="419">
        <f>'VIGENCIA ACTUAL '!V94</f>
        <v>1309847780.4000001</v>
      </c>
      <c r="H22" s="186">
        <f>D22/$C$22</f>
        <v>1</v>
      </c>
      <c r="I22" s="418">
        <f>E22/$C$22</f>
        <v>0.57572731478058414</v>
      </c>
      <c r="J22" s="418">
        <f>F22/$C$22</f>
        <v>0.55839657925484054</v>
      </c>
      <c r="K22" s="418">
        <f>G22/$C$22</f>
        <v>0.55839657925484054</v>
      </c>
    </row>
    <row r="23" spans="1:12" ht="13" thickTop="1" thickBot="1" x14ac:dyDescent="0.2">
      <c r="A23" s="187" t="s">
        <v>219</v>
      </c>
      <c r="B23" s="187" t="str">
        <f>'VIGENCIA ACTUAL '!J98</f>
        <v>2. SEGURIDAD HUMANA Y JUSTICIA SOCIAL / E. ATLETAS Y PARATLETAS COMO EMBAJADORES DE PAZ EN EL MUNDO</v>
      </c>
      <c r="C23" s="419">
        <f>'VIGENCIA ACTUAL '!P98</f>
        <v>118673530652</v>
      </c>
      <c r="D23" s="419">
        <f>'VIGENCIA ACTUAL '!R98</f>
        <v>117732718696.36</v>
      </c>
      <c r="E23" s="419">
        <f>'VIGENCIA ACTUAL '!S98</f>
        <v>93565887065.880005</v>
      </c>
      <c r="F23" s="419">
        <f>'VIGENCIA ACTUAL '!T98</f>
        <v>75418721600.850006</v>
      </c>
      <c r="G23" s="419">
        <f>'VIGENCIA ACTUAL '!V98</f>
        <v>75418721600.850006</v>
      </c>
      <c r="H23" s="186">
        <f>D23/$C$23</f>
        <v>0.99207226792300596</v>
      </c>
      <c r="I23" s="418">
        <f>E23/$C$23</f>
        <v>0.78843097152181296</v>
      </c>
      <c r="J23" s="418">
        <f>F23/$C$23</f>
        <v>0.63551426494597996</v>
      </c>
      <c r="K23" s="418">
        <f>G23/$C$23</f>
        <v>0.63551426494597996</v>
      </c>
    </row>
    <row r="24" spans="1:12" ht="13" thickTop="1" thickBot="1" x14ac:dyDescent="0.2">
      <c r="A24" s="187" t="s">
        <v>220</v>
      </c>
      <c r="B24" s="187" t="str">
        <f>'VIGENCIA ACTUAL '!J105</f>
        <v>2. SEGURIDAD HUMANA Y JUSTICIA SOCIAL / E. ATLETAS Y PARATLETAS COMO EMBAJADORES DE PAZ EN EL MUNDO</v>
      </c>
      <c r="C24" s="419">
        <f>'VIGENCIA ACTUAL '!P105</f>
        <v>700000000</v>
      </c>
      <c r="D24" s="419">
        <f>'VIGENCIA ACTUAL '!R105</f>
        <v>592491292</v>
      </c>
      <c r="E24" s="419">
        <f>'VIGENCIA ACTUAL '!S105</f>
        <v>164202578</v>
      </c>
      <c r="F24" s="419">
        <f>+'VIGENCIA ACTUAL '!T105</f>
        <v>15466666</v>
      </c>
      <c r="G24" s="419">
        <f>'VIGENCIA ACTUAL '!V105</f>
        <v>15466666</v>
      </c>
      <c r="H24" s="186">
        <f>D24/$C$24</f>
        <v>0.84641613142857142</v>
      </c>
      <c r="I24" s="418">
        <f>E24/$C$24</f>
        <v>0.23457511142857143</v>
      </c>
      <c r="J24" s="418">
        <f>F24/$C$24</f>
        <v>2.2095237142857143E-2</v>
      </c>
      <c r="K24" s="418">
        <f>G24/$C$24</f>
        <v>2.2095237142857143E-2</v>
      </c>
    </row>
    <row r="25" spans="1:12" ht="13" thickTop="1" thickBot="1" x14ac:dyDescent="0.2">
      <c r="A25" s="187" t="s">
        <v>221</v>
      </c>
      <c r="B25" s="187" t="str">
        <f>'VIGENCIA ACTUAL '!J108</f>
        <v>2. SEGURIDAD HUMANA Y JUSTICIA SOCIAL / A. DEMOCRATIZAR EL ACCESO DE LA POBLACIÓN AL DEPORTE, LA RECREACIÓN Y LA ACTIVIDAD FÍSICA</v>
      </c>
      <c r="C25" s="419">
        <f>'VIGENCIA ACTUAL '!P108</f>
        <v>100000000000</v>
      </c>
      <c r="D25" s="419">
        <f>'VIGENCIA ACTUAL '!R108</f>
        <v>87266623907.100006</v>
      </c>
      <c r="E25" s="419">
        <f>'VIGENCIA ACTUAL '!S108</f>
        <v>61716937481.439995</v>
      </c>
      <c r="F25" s="419">
        <f>'VIGENCIA ACTUAL '!T108</f>
        <v>22820392653.34</v>
      </c>
      <c r="G25" s="419">
        <f>'VIGENCIA ACTUAL '!V108</f>
        <v>22820392653.34</v>
      </c>
      <c r="H25" s="186">
        <f>D25/C25</f>
        <v>0.87266623907100005</v>
      </c>
      <c r="I25" s="418">
        <f>E25/C25</f>
        <v>0.61716937481439993</v>
      </c>
      <c r="J25" s="418">
        <f>F25/C25</f>
        <v>0.22820392653339999</v>
      </c>
      <c r="K25" s="418">
        <f>G25/C25</f>
        <v>0.22820392653339999</v>
      </c>
    </row>
    <row r="26" spans="1:12" ht="13" thickTop="1" thickBot="1" x14ac:dyDescent="0.2">
      <c r="A26" s="187" t="s">
        <v>222</v>
      </c>
      <c r="B26" s="187" t="str">
        <f>'VIGENCIA ACTUAL '!J111</f>
        <v>2. SEGURIDAD HUMANA Y JUSTICIA SOCIAL / F. EL DEPORTE, LA RECREACIÓN Y LA ACTIVIDAD FÍSICA COMO EJE DE LA ECONOMÍA POPULAR</v>
      </c>
      <c r="C26" s="419">
        <f>'VIGENCIA ACTUAL '!P111</f>
        <v>35326469348</v>
      </c>
      <c r="D26" s="419">
        <f>'VIGENCIA ACTUAL '!R111</f>
        <v>33978017557.98</v>
      </c>
      <c r="E26" s="419">
        <f>'VIGENCIA ACTUAL '!S111</f>
        <v>31686717132.459999</v>
      </c>
      <c r="F26" s="419">
        <f>'VIGENCIA ACTUAL '!T111</f>
        <v>22394766502.509998</v>
      </c>
      <c r="G26" s="419">
        <f>'VIGENCIA ACTUAL '!V111</f>
        <v>22394766502.509998</v>
      </c>
      <c r="H26" s="186">
        <f>D26/$C$26</f>
        <v>0.96182885482451019</v>
      </c>
      <c r="I26" s="418">
        <f>E26/C26</f>
        <v>0.89696812948713023</v>
      </c>
      <c r="J26" s="418">
        <f>F26/C26</f>
        <v>0.63393729732512527</v>
      </c>
      <c r="K26" s="418">
        <f>G26/C26</f>
        <v>0.63393729732512527</v>
      </c>
    </row>
    <row r="27" spans="1:12" ht="13" thickTop="1" thickBot="1" x14ac:dyDescent="0.2">
      <c r="A27" s="187" t="s">
        <v>223</v>
      </c>
      <c r="B27" s="187" t="str">
        <f>'VIGENCIA ACTUAL '!J117</f>
        <v>2. SEGURIDAD HUMANA Y JUSTICIA SOCIAL / D. SISTEMA DE INFORMACIÓN DEL DEPORTE, LA RECREACIÓN Y LA ACTIVIDAD FÍSICA</v>
      </c>
      <c r="C27" s="419">
        <f>'VIGENCIA ACTUAL '!P117</f>
        <v>6000000000</v>
      </c>
      <c r="D27" s="419">
        <f>'VIGENCIA ACTUAL '!R117</f>
        <v>5534830319.25</v>
      </c>
      <c r="E27" s="419">
        <f>'VIGENCIA ACTUAL '!S117</f>
        <v>4016219041.7800002</v>
      </c>
      <c r="F27" s="419">
        <f>'VIGENCIA ACTUAL '!T117</f>
        <v>1512239807.0999999</v>
      </c>
      <c r="G27" s="419">
        <f>'VIGENCIA ACTUAL '!V117</f>
        <v>1512239807.0999999</v>
      </c>
      <c r="H27" s="186">
        <f>D27/C27</f>
        <v>0.92247171987499998</v>
      </c>
      <c r="I27" s="418">
        <f>E27/C27</f>
        <v>0.66936984029666668</v>
      </c>
      <c r="J27" s="418">
        <f>F27/C27</f>
        <v>0.25203996784999999</v>
      </c>
      <c r="K27" s="418">
        <f>G27/C27</f>
        <v>0.25203996784999999</v>
      </c>
    </row>
    <row r="28" spans="1:12" ht="13" thickTop="1" thickBot="1" x14ac:dyDescent="0.2">
      <c r="A28" s="187" t="s">
        <v>224</v>
      </c>
      <c r="B28" s="187" t="str">
        <f>'VIGENCIA ACTUAL '!J120</f>
        <v>5. CONVERGENCIA REGIONAL / B. ENTIDADES PÚBLICAS TERRITORIALES Y NACIONALES FORTALECIDAS</v>
      </c>
      <c r="C28" s="419">
        <f>'VIGENCIA ACTUAL '!P120</f>
        <v>7848000000</v>
      </c>
      <c r="D28" s="419">
        <f>'VIGENCIA ACTUAL '!R120</f>
        <v>7229026537.2399998</v>
      </c>
      <c r="E28" s="419">
        <f>'VIGENCIA ACTUAL '!S120</f>
        <v>7133638414.5299997</v>
      </c>
      <c r="F28" s="419">
        <f>'VIGENCIA ACTUAL '!T120</f>
        <v>4903665714.9799995</v>
      </c>
      <c r="G28" s="419">
        <f>'VIGENCIA ACTUAL '!V120</f>
        <v>4903665714.9799995</v>
      </c>
      <c r="H28" s="186">
        <f>D28/$C$28</f>
        <v>0.92112978303261972</v>
      </c>
      <c r="I28" s="418">
        <f>E28/$C$28</f>
        <v>0.90897533314602441</v>
      </c>
      <c r="J28" s="418">
        <f>F28/$C$28</f>
        <v>0.62482998406982659</v>
      </c>
      <c r="K28" s="418">
        <f>G28/$C$28</f>
        <v>0.62482998406982659</v>
      </c>
    </row>
    <row r="29" spans="1:12" ht="13" thickTop="1" thickBot="1" x14ac:dyDescent="0.2">
      <c r="A29" s="187" t="s">
        <v>225</v>
      </c>
      <c r="B29" s="187" t="str">
        <f>'VIGENCIA ACTUAL '!J123</f>
        <v>5. CONVERGENCIA REGIONAL / B. ENTIDADES PÚBLICAS TERRITORIALES Y NACIONALES FORTALECIDAS</v>
      </c>
      <c r="C29" s="419">
        <f>'VIGENCIA ACTUAL '!P123</f>
        <v>4052000000</v>
      </c>
      <c r="D29" s="419">
        <f>'VIGENCIA ACTUAL '!R123</f>
        <v>4024101750</v>
      </c>
      <c r="E29" s="419">
        <f>'VIGENCIA ACTUAL '!S123</f>
        <v>2398841768</v>
      </c>
      <c r="F29" s="419">
        <f>'VIGENCIA ACTUAL '!T123</f>
        <v>1583513516.6599998</v>
      </c>
      <c r="G29" s="419">
        <f>'VIGENCIA ACTUAL '!V123</f>
        <v>1583513516.6599998</v>
      </c>
      <c r="H29" s="186">
        <f>D29/$C$29</f>
        <v>0.99311494323790717</v>
      </c>
      <c r="I29" s="418">
        <f>E29/$C$29</f>
        <v>0.59201425666337615</v>
      </c>
      <c r="J29" s="418">
        <f>F29/$C$29</f>
        <v>0.39079800509871665</v>
      </c>
      <c r="K29" s="418">
        <f>G29/$C$29</f>
        <v>0.39079800509871665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226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205</v>
      </c>
      <c r="C33" s="419">
        <f>+C5</f>
        <v>67600696578</v>
      </c>
      <c r="D33" s="227">
        <f>C33/$C$35</f>
        <v>0.14456928116813358</v>
      </c>
      <c r="E33" s="198"/>
      <c r="F33" s="198"/>
      <c r="G33" s="435">
        <f>+E3</f>
        <v>353041220062.39001</v>
      </c>
      <c r="H33" s="435">
        <f>+F3</f>
        <v>230876229136.54001</v>
      </c>
      <c r="I33" s="435">
        <f>+G3</f>
        <v>230876229136.54001</v>
      </c>
      <c r="J33" s="196"/>
      <c r="K33" s="196"/>
    </row>
    <row r="34" spans="1:12" s="197" customFormat="1" ht="13" thickTop="1" thickBot="1" x14ac:dyDescent="0.2">
      <c r="B34" s="187" t="s">
        <v>206</v>
      </c>
      <c r="C34" s="419">
        <f>+C6</f>
        <v>400000000000</v>
      </c>
      <c r="D34" s="227">
        <f>C34/$C$35</f>
        <v>0.85543071883186639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227</v>
      </c>
      <c r="C35" s="232">
        <f>SUM(C33:C34)</f>
        <v>467600696578</v>
      </c>
      <c r="D35" s="233">
        <f>SUM(D33:D34)</f>
        <v>1</v>
      </c>
      <c r="E35" s="198"/>
      <c r="F35" s="198"/>
      <c r="G35" s="198"/>
      <c r="H35" s="196"/>
      <c r="I35" s="243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3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228</v>
      </c>
    </row>
    <row r="238" spans="1:1" ht="23" x14ac:dyDescent="0.15">
      <c r="A238" s="202" t="s">
        <v>229</v>
      </c>
    </row>
    <row r="239" spans="1:1" x14ac:dyDescent="0.15">
      <c r="A239" s="194" t="s">
        <v>230</v>
      </c>
    </row>
    <row r="240" spans="1:1" ht="12" thickBot="1" x14ac:dyDescent="0.2"/>
    <row r="241" spans="1:9" s="192" customFormat="1" ht="25.5" customHeight="1" thickTop="1" thickBot="1" x14ac:dyDescent="0.2">
      <c r="A241" s="483" t="s">
        <v>231</v>
      </c>
      <c r="B241" s="484" t="s">
        <v>232</v>
      </c>
      <c r="C241" s="484" t="s">
        <v>11</v>
      </c>
      <c r="D241" s="484" t="s">
        <v>198</v>
      </c>
      <c r="E241" s="484" t="s">
        <v>233</v>
      </c>
      <c r="F241" s="484" t="s">
        <v>199</v>
      </c>
      <c r="G241" s="484" t="s">
        <v>233</v>
      </c>
      <c r="H241" s="484" t="s">
        <v>234</v>
      </c>
      <c r="I241" s="485" t="s">
        <v>233</v>
      </c>
    </row>
    <row r="242" spans="1:9" s="193" customFormat="1" ht="63" customHeight="1" thickTop="1" x14ac:dyDescent="0.15">
      <c r="A242" s="535" t="s">
        <v>214</v>
      </c>
      <c r="B242" s="486" t="str">
        <f t="shared" ref="B242:C247" si="0">B18</f>
        <v>2. SEGURIDAD HUMANA Y JUSTICIA SOCIAL / B. RESIGNIFICACIÓN DE LA JORNADA ESCOLAR: MÁS QUE TIEMPO</v>
      </c>
      <c r="C242" s="487">
        <f t="shared" si="0"/>
        <v>80000000000</v>
      </c>
      <c r="D242" s="487">
        <f t="shared" ref="D242:D247" si="1">E18</f>
        <v>74286984221</v>
      </c>
      <c r="E242" s="506">
        <f t="shared" ref="E242:E247" si="2">I18</f>
        <v>0.92858730276250001</v>
      </c>
      <c r="F242" s="487">
        <f t="shared" ref="F242:F247" si="3">F18</f>
        <v>47450843087.209999</v>
      </c>
      <c r="G242" s="506">
        <f t="shared" ref="G242:G247" si="4">J18</f>
        <v>0.59313553859012502</v>
      </c>
      <c r="H242" s="487">
        <f t="shared" ref="H242:H247" si="5">G18</f>
        <v>47450843087.209999</v>
      </c>
      <c r="I242" s="508">
        <f t="shared" ref="I242:I247" si="6">K18</f>
        <v>0.59313553859012502</v>
      </c>
    </row>
    <row r="243" spans="1:9" s="193" customFormat="1" ht="69" customHeight="1" x14ac:dyDescent="0.15">
      <c r="A243" s="536" t="s">
        <v>215</v>
      </c>
      <c r="B243" s="488" t="str">
        <f t="shared" si="0"/>
        <v>2. SEGURIDAD HUMANA Y JUSTICIA SOCIAL / A. DEMOCRATIZAR EL ACCESO DE LA POBLACIÓN AL DEPORTE, LA RECREACIÓN Y LA ACTIVIDAD FÍSICA</v>
      </c>
      <c r="C243" s="489">
        <f t="shared" si="0"/>
        <v>41017078763</v>
      </c>
      <c r="D243" s="489">
        <f t="shared" si="1"/>
        <v>36855089413.589996</v>
      </c>
      <c r="E243" s="507">
        <f t="shared" si="2"/>
        <v>0.89853033236573687</v>
      </c>
      <c r="F243" s="489">
        <f t="shared" si="3"/>
        <v>17457296813.279999</v>
      </c>
      <c r="G243" s="507">
        <f t="shared" si="4"/>
        <v>0.42561043691457578</v>
      </c>
      <c r="H243" s="489">
        <f t="shared" si="5"/>
        <v>17457296813.279999</v>
      </c>
      <c r="I243" s="509">
        <f t="shared" si="6"/>
        <v>0.42561043691457578</v>
      </c>
    </row>
    <row r="244" spans="1:9" s="193" customFormat="1" ht="50" customHeight="1" x14ac:dyDescent="0.15">
      <c r="A244" s="536" t="s">
        <v>216</v>
      </c>
      <c r="B244" s="488" t="str">
        <f t="shared" si="0"/>
        <v>2. SEGURIDAD HUMANA/D. SISTEMA DE INFORMACIÓN DEL DEPORTE, LA RECREACIÓN Y LA ACTIVIDAD FÍSICA</v>
      </c>
      <c r="C244" s="489">
        <f t="shared" si="0"/>
        <v>1345730309</v>
      </c>
      <c r="D244" s="489">
        <f t="shared" si="1"/>
        <v>1061830767</v>
      </c>
      <c r="E244" s="507">
        <f t="shared" si="2"/>
        <v>0.78903682253321383</v>
      </c>
      <c r="F244" s="489">
        <f t="shared" si="3"/>
        <v>863448985</v>
      </c>
      <c r="G244" s="507">
        <f t="shared" si="4"/>
        <v>0.64162111771237518</v>
      </c>
      <c r="H244" s="489">
        <f t="shared" si="5"/>
        <v>863448985</v>
      </c>
      <c r="I244" s="509">
        <f t="shared" si="6"/>
        <v>0.64162111771237518</v>
      </c>
    </row>
    <row r="245" spans="1:9" s="193" customFormat="1" ht="50" customHeight="1" x14ac:dyDescent="0.15">
      <c r="A245" s="536" t="s">
        <v>217</v>
      </c>
      <c r="B245" s="488" t="str">
        <f t="shared" si="0"/>
        <v>2. SEGURIDAD HUMANA Y JUSTICIA SOCIAL / A. DEMOCRATIZAR EL ACCESO DE LA POBLACIÓN AL DEPORTE, LA RECREACIÓN Y LA ACTIVIDAD FÍSICA</v>
      </c>
      <c r="C245" s="489">
        <f t="shared" si="0"/>
        <v>2691460619</v>
      </c>
      <c r="D245" s="489">
        <f t="shared" si="1"/>
        <v>2569269955</v>
      </c>
      <c r="E245" s="507">
        <f t="shared" si="2"/>
        <v>0.95460061234505467</v>
      </c>
      <c r="F245" s="489">
        <f t="shared" si="3"/>
        <v>1920396665.6700001</v>
      </c>
      <c r="G245" s="507">
        <f t="shared" si="4"/>
        <v>0.71351468125270756</v>
      </c>
      <c r="H245" s="489">
        <f t="shared" si="5"/>
        <v>1920396665.6700001</v>
      </c>
      <c r="I245" s="509">
        <f t="shared" si="6"/>
        <v>0.71351468125270756</v>
      </c>
    </row>
    <row r="246" spans="1:9" s="193" customFormat="1" ht="50" customHeight="1" x14ac:dyDescent="0.15">
      <c r="A246" s="536" t="s">
        <v>218</v>
      </c>
      <c r="B246" s="488" t="str">
        <f>B22</f>
        <v>2. SEGURIDAD HUMANA Y JUSTICIA SOCIAL / E. ATLETAS Y PARATLETAS COMO EMBAJADORES DE PAZ EN EL MUNDO</v>
      </c>
      <c r="C246" s="489">
        <f t="shared" si="0"/>
        <v>2345730309</v>
      </c>
      <c r="D246" s="489">
        <f t="shared" si="1"/>
        <v>1350501012</v>
      </c>
      <c r="E246" s="507">
        <f t="shared" si="2"/>
        <v>0.57572731478058414</v>
      </c>
      <c r="F246" s="489">
        <f t="shared" si="3"/>
        <v>1309847780.4000001</v>
      </c>
      <c r="G246" s="507">
        <f t="shared" si="4"/>
        <v>0.55839657925484054</v>
      </c>
      <c r="H246" s="489">
        <f t="shared" si="5"/>
        <v>1309847780.4000001</v>
      </c>
      <c r="I246" s="509">
        <f t="shared" si="6"/>
        <v>0.55839657925484054</v>
      </c>
    </row>
    <row r="247" spans="1:9" s="193" customFormat="1" ht="69" customHeight="1" thickBot="1" x14ac:dyDescent="0.2">
      <c r="A247" s="537" t="s">
        <v>219</v>
      </c>
      <c r="B247" s="510" t="str">
        <f>B23</f>
        <v>2. SEGURIDAD HUMANA Y JUSTICIA SOCIAL / E. ATLETAS Y PARATLETAS COMO EMBAJADORES DE PAZ EN EL MUNDO</v>
      </c>
      <c r="C247" s="511">
        <f t="shared" si="0"/>
        <v>118673530652</v>
      </c>
      <c r="D247" s="511">
        <f t="shared" si="1"/>
        <v>93565887065.880005</v>
      </c>
      <c r="E247" s="512">
        <f t="shared" si="2"/>
        <v>0.78843097152181296</v>
      </c>
      <c r="F247" s="511">
        <f t="shared" si="3"/>
        <v>75418721600.850006</v>
      </c>
      <c r="G247" s="512">
        <f t="shared" si="4"/>
        <v>0.63551426494597996</v>
      </c>
      <c r="H247" s="511">
        <f t="shared" si="5"/>
        <v>75418721600.850006</v>
      </c>
      <c r="I247" s="513">
        <f t="shared" si="6"/>
        <v>0.63551426494597996</v>
      </c>
    </row>
    <row r="248" spans="1:9" s="192" customFormat="1" ht="25.5" customHeight="1" thickTop="1" thickBot="1" x14ac:dyDescent="0.2">
      <c r="A248" s="483" t="s">
        <v>231</v>
      </c>
      <c r="B248" s="484" t="s">
        <v>232</v>
      </c>
      <c r="C248" s="484" t="s">
        <v>11</v>
      </c>
      <c r="D248" s="484" t="s">
        <v>198</v>
      </c>
      <c r="E248" s="484" t="s">
        <v>233</v>
      </c>
      <c r="F248" s="484" t="s">
        <v>199</v>
      </c>
      <c r="G248" s="484" t="s">
        <v>233</v>
      </c>
      <c r="H248" s="484" t="s">
        <v>234</v>
      </c>
      <c r="I248" s="485" t="s">
        <v>233</v>
      </c>
    </row>
    <row r="249" spans="1:9" s="193" customFormat="1" ht="55.25" customHeight="1" thickTop="1" x14ac:dyDescent="0.15">
      <c r="A249" s="535" t="s">
        <v>220</v>
      </c>
      <c r="B249" s="486" t="str">
        <f t="shared" ref="B249:C254" si="7">B24</f>
        <v>2. SEGURIDAD HUMANA Y JUSTICIA SOCIAL / E. ATLETAS Y PARATLETAS COMO EMBAJADORES DE PAZ EN EL MUNDO</v>
      </c>
      <c r="C249" s="487">
        <f t="shared" si="7"/>
        <v>700000000</v>
      </c>
      <c r="D249" s="487">
        <f t="shared" ref="D249:D254" si="8">E24</f>
        <v>164202578</v>
      </c>
      <c r="E249" s="506">
        <f t="shared" ref="E249:E253" si="9">I24</f>
        <v>0.23457511142857143</v>
      </c>
      <c r="F249" s="487">
        <f t="shared" ref="F249:F254" si="10">F24</f>
        <v>15466666</v>
      </c>
      <c r="G249" s="506">
        <f t="shared" ref="G249:G254" si="11">J24</f>
        <v>2.2095237142857143E-2</v>
      </c>
      <c r="H249" s="487">
        <f t="shared" ref="H249:H254" si="12">G24</f>
        <v>15466666</v>
      </c>
      <c r="I249" s="508">
        <f t="shared" ref="I249:I254" si="13">K24</f>
        <v>2.2095237142857143E-2</v>
      </c>
    </row>
    <row r="250" spans="1:9" s="193" customFormat="1" ht="55.25" customHeight="1" x14ac:dyDescent="0.15">
      <c r="A250" s="536" t="s">
        <v>221</v>
      </c>
      <c r="B250" s="488" t="str">
        <f t="shared" si="7"/>
        <v>2. SEGURIDAD HUMANA Y JUSTICIA SOCIAL / A. DEMOCRATIZAR EL ACCESO DE LA POBLACIÓN AL DEPORTE, LA RECREACIÓN Y LA ACTIVIDAD FÍSICA</v>
      </c>
      <c r="C250" s="489">
        <f t="shared" si="7"/>
        <v>100000000000</v>
      </c>
      <c r="D250" s="489">
        <f t="shared" si="8"/>
        <v>61716937481.439995</v>
      </c>
      <c r="E250" s="507">
        <f t="shared" si="9"/>
        <v>0.61716937481439993</v>
      </c>
      <c r="F250" s="489">
        <f t="shared" si="10"/>
        <v>22820392653.34</v>
      </c>
      <c r="G250" s="507">
        <f t="shared" si="11"/>
        <v>0.22820392653339999</v>
      </c>
      <c r="H250" s="489">
        <f t="shared" si="12"/>
        <v>22820392653.34</v>
      </c>
      <c r="I250" s="509">
        <f t="shared" si="13"/>
        <v>0.22820392653339999</v>
      </c>
    </row>
    <row r="251" spans="1:9" s="193" customFormat="1" ht="55.25" customHeight="1" x14ac:dyDescent="0.15">
      <c r="A251" s="536" t="s">
        <v>222</v>
      </c>
      <c r="B251" s="488" t="str">
        <f t="shared" si="7"/>
        <v>2. SEGURIDAD HUMANA Y JUSTICIA SOCIAL / F. EL DEPORTE, LA RECREACIÓN Y LA ACTIVIDAD FÍSICA COMO EJE DE LA ECONOMÍA POPULAR</v>
      </c>
      <c r="C251" s="489">
        <f t="shared" si="7"/>
        <v>35326469348</v>
      </c>
      <c r="D251" s="489">
        <f t="shared" si="8"/>
        <v>31686717132.459999</v>
      </c>
      <c r="E251" s="507">
        <f t="shared" si="9"/>
        <v>0.89696812948713023</v>
      </c>
      <c r="F251" s="489">
        <f t="shared" si="10"/>
        <v>22394766502.509998</v>
      </c>
      <c r="G251" s="507">
        <f t="shared" si="11"/>
        <v>0.63393729732512527</v>
      </c>
      <c r="H251" s="489">
        <f t="shared" si="12"/>
        <v>22394766502.509998</v>
      </c>
      <c r="I251" s="509">
        <f t="shared" si="13"/>
        <v>0.63393729732512527</v>
      </c>
    </row>
    <row r="252" spans="1:9" s="193" customFormat="1" ht="55.25" customHeight="1" x14ac:dyDescent="0.15">
      <c r="A252" s="536" t="s">
        <v>223</v>
      </c>
      <c r="B252" s="488" t="str">
        <f t="shared" si="7"/>
        <v>2. SEGURIDAD HUMANA Y JUSTICIA SOCIAL / D. SISTEMA DE INFORMACIÓN DEL DEPORTE, LA RECREACIÓN Y LA ACTIVIDAD FÍSICA</v>
      </c>
      <c r="C252" s="489">
        <f t="shared" si="7"/>
        <v>6000000000</v>
      </c>
      <c r="D252" s="489">
        <f t="shared" si="8"/>
        <v>4016219041.7800002</v>
      </c>
      <c r="E252" s="507">
        <f t="shared" si="9"/>
        <v>0.66936984029666668</v>
      </c>
      <c r="F252" s="489">
        <f t="shared" si="10"/>
        <v>1512239807.0999999</v>
      </c>
      <c r="G252" s="507">
        <f t="shared" si="11"/>
        <v>0.25203996784999999</v>
      </c>
      <c r="H252" s="489">
        <f t="shared" si="12"/>
        <v>1512239807.0999999</v>
      </c>
      <c r="I252" s="509">
        <f t="shared" si="13"/>
        <v>0.25203996784999999</v>
      </c>
    </row>
    <row r="253" spans="1:9" s="193" customFormat="1" ht="50" customHeight="1" x14ac:dyDescent="0.15">
      <c r="A253" s="536" t="s">
        <v>224</v>
      </c>
      <c r="B253" s="488" t="str">
        <f t="shared" si="7"/>
        <v>5. CONVERGENCIA REGIONAL / B. ENTIDADES PÚBLICAS TERRITORIALES Y NACIONALES FORTALECIDAS</v>
      </c>
      <c r="C253" s="489">
        <f t="shared" si="7"/>
        <v>7848000000</v>
      </c>
      <c r="D253" s="489">
        <f t="shared" si="8"/>
        <v>7133638414.5299997</v>
      </c>
      <c r="E253" s="507">
        <f t="shared" si="9"/>
        <v>0.90897533314602441</v>
      </c>
      <c r="F253" s="489">
        <f t="shared" si="10"/>
        <v>4903665714.9799995</v>
      </c>
      <c r="G253" s="507">
        <f t="shared" si="11"/>
        <v>0.62482998406982659</v>
      </c>
      <c r="H253" s="489">
        <f t="shared" si="12"/>
        <v>4903665714.9799995</v>
      </c>
      <c r="I253" s="509">
        <f t="shared" si="13"/>
        <v>0.62482998406982659</v>
      </c>
    </row>
    <row r="254" spans="1:9" s="193" customFormat="1" ht="50.25" customHeight="1" thickBot="1" x14ac:dyDescent="0.2">
      <c r="A254" s="537" t="s">
        <v>225</v>
      </c>
      <c r="B254" s="510" t="str">
        <f t="shared" si="7"/>
        <v>5. CONVERGENCIA REGIONAL / B. ENTIDADES PÚBLICAS TERRITORIALES Y NACIONALES FORTALECIDAS</v>
      </c>
      <c r="C254" s="511">
        <f t="shared" si="7"/>
        <v>4052000000</v>
      </c>
      <c r="D254" s="511">
        <f t="shared" si="8"/>
        <v>2398841768</v>
      </c>
      <c r="E254" s="512">
        <f>I29</f>
        <v>0.59201425666337615</v>
      </c>
      <c r="F254" s="511">
        <f t="shared" si="10"/>
        <v>1583513516.6599998</v>
      </c>
      <c r="G254" s="512">
        <f t="shared" si="11"/>
        <v>0.39079800509871665</v>
      </c>
      <c r="H254" s="511">
        <f t="shared" si="12"/>
        <v>1583513516.6599998</v>
      </c>
      <c r="I254" s="513">
        <f t="shared" si="13"/>
        <v>0.39079800509871665</v>
      </c>
    </row>
    <row r="255" spans="1:9" s="201" customFormat="1" ht="48.5" customHeight="1" thickBot="1" x14ac:dyDescent="0.2">
      <c r="A255" s="569" t="s">
        <v>227</v>
      </c>
      <c r="B255" s="570"/>
      <c r="C255" s="514">
        <f>SUM(C242:C254)</f>
        <v>400000000000</v>
      </c>
      <c r="D255" s="514">
        <f>SUM(D242:D254)</f>
        <v>316806118850.68005</v>
      </c>
      <c r="E255" s="515">
        <f>D255/C255</f>
        <v>0.79201529712670016</v>
      </c>
      <c r="F255" s="514">
        <f>SUM(F242:F254)</f>
        <v>197650599793.00003</v>
      </c>
      <c r="G255" s="515">
        <f>F255/C255</f>
        <v>0.49412649948250009</v>
      </c>
      <c r="H255" s="514">
        <f>SUM(H242:H254)</f>
        <v>197650599793.00003</v>
      </c>
      <c r="I255" s="516">
        <f>H255/C255</f>
        <v>0.49412649948250009</v>
      </c>
    </row>
    <row r="256" spans="1:9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sheetProtection algorithmName="SHA-512" hashValue="V1fD3ocie/Qz52K7Rfur/kpfIkOIKpjJQFHE4HTwf5I0nIfgqoVzKkgI9wExMWtOdegIs6O/IfsdUhbRPKFN9g==" saltValue="OLgTgQq32OmTN+bWZEDG+g==" spinCount="100000" sheet="1" objects="1" scenarios="1"/>
  <mergeCells count="1">
    <mergeCell ref="A255:B255"/>
  </mergeCells>
  <pageMargins left="0.7" right="0.7" top="0.75" bottom="0.75" header="0.3" footer="0.3"/>
  <pageSetup orientation="portrait" r:id="rId1"/>
  <ignoredErrors>
    <ignoredError sqref="G255 E255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7CF4-22F1-4B66-9CF4-10109F857E95}">
  <dimension ref="A1:S95"/>
  <sheetViews>
    <sheetView topLeftCell="J36" zoomScaleNormal="100" workbookViewId="0">
      <selection activeCell="N15" sqref="N15"/>
    </sheetView>
  </sheetViews>
  <sheetFormatPr baseColWidth="10" defaultColWidth="9.1640625" defaultRowHeight="13" x14ac:dyDescent="0.15"/>
  <cols>
    <col min="1" max="1" width="9.83203125" style="22" customWidth="1"/>
    <col min="2" max="2" width="9.5" style="22" customWidth="1"/>
    <col min="3" max="3" width="9.83203125" style="22" customWidth="1"/>
    <col min="4" max="4" width="8.1640625" style="22" customWidth="1"/>
    <col min="5" max="5" width="7" style="22" customWidth="1"/>
    <col min="6" max="6" width="9.5" style="22" customWidth="1"/>
    <col min="7" max="7" width="5.6640625" style="22" customWidth="1"/>
    <col min="8" max="8" width="5.33203125" style="23" customWidth="1"/>
    <col min="9" max="9" width="7" style="7" customWidth="1"/>
    <col min="10" max="10" width="7.1640625" style="22" customWidth="1"/>
    <col min="11" max="11" width="26.6640625" style="75" customWidth="1"/>
    <col min="12" max="12" width="15.5" style="40" customWidth="1"/>
    <col min="13" max="13" width="13" style="218" customWidth="1"/>
    <col min="14" max="16" width="15.5" style="40" customWidth="1"/>
    <col min="17" max="17" width="14.6640625" style="40" customWidth="1"/>
    <col min="18" max="18" width="10.5" style="49" customWidth="1"/>
    <col min="19" max="19" width="16.5" style="50" customWidth="1"/>
    <col min="20" max="16384" width="9.1640625" style="50"/>
  </cols>
  <sheetData>
    <row r="1" spans="1:19" ht="14" thickBot="1" x14ac:dyDescent="0.2"/>
    <row r="2" spans="1:19" s="5" customFormat="1" ht="14" thickTop="1" x14ac:dyDescent="0.1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219"/>
      <c r="N2" s="1"/>
      <c r="O2" s="1"/>
      <c r="P2" s="1"/>
      <c r="Q2" s="1"/>
      <c r="R2" s="14"/>
    </row>
    <row r="3" spans="1:19" s="5" customFormat="1" x14ac:dyDescent="0.1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220"/>
      <c r="N3" s="2"/>
      <c r="O3" s="2"/>
      <c r="P3" s="2"/>
      <c r="Q3" s="2"/>
      <c r="R3" s="15"/>
    </row>
    <row r="4" spans="1:19" s="5" customFormat="1" x14ac:dyDescent="0.1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220"/>
      <c r="N4" s="2"/>
      <c r="Q4" s="3"/>
      <c r="R4" s="16"/>
    </row>
    <row r="5" spans="1:19" s="5" customFormat="1" x14ac:dyDescent="0.1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221"/>
      <c r="N5" s="17"/>
      <c r="Q5" s="18"/>
      <c r="R5" s="19"/>
    </row>
    <row r="6" spans="1:19" s="5" customFormat="1" ht="14" x14ac:dyDescent="0.15">
      <c r="A6" s="571" t="s">
        <v>235</v>
      </c>
      <c r="B6" s="572"/>
      <c r="C6" s="572"/>
      <c r="D6" s="572"/>
      <c r="E6" s="572"/>
      <c r="F6" s="572"/>
      <c r="G6" s="572"/>
      <c r="H6" s="572"/>
      <c r="I6" s="572"/>
      <c r="J6" s="572"/>
      <c r="K6" s="573"/>
      <c r="L6" s="572"/>
      <c r="M6" s="572"/>
      <c r="N6" s="572"/>
      <c r="O6" s="572"/>
      <c r="P6" s="572"/>
      <c r="Q6" s="572"/>
      <c r="R6" s="574"/>
    </row>
    <row r="7" spans="1:19" s="5" customFormat="1" x14ac:dyDescent="0.1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22"/>
      <c r="O7" s="6"/>
      <c r="Q7" s="6"/>
      <c r="R7" s="20"/>
    </row>
    <row r="8" spans="1:19" s="5" customFormat="1" x14ac:dyDescent="0.15">
      <c r="A8" s="87"/>
      <c r="B8" s="92" t="s">
        <v>236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22"/>
      <c r="Q8" s="6"/>
      <c r="R8" s="20"/>
    </row>
    <row r="9" spans="1:19" s="5" customFormat="1" x14ac:dyDescent="0.15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22"/>
      <c r="Q9" s="6"/>
      <c r="R9" s="20"/>
    </row>
    <row r="10" spans="1:19" s="5" customFormat="1" x14ac:dyDescent="0.15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22"/>
      <c r="O10" s="6"/>
      <c r="P10" s="6"/>
      <c r="Q10" s="6"/>
      <c r="R10" s="20"/>
    </row>
    <row r="11" spans="1:19" s="5" customFormat="1" x14ac:dyDescent="0.15">
      <c r="A11" s="87"/>
      <c r="B11" s="92" t="s">
        <v>4</v>
      </c>
      <c r="C11" s="93"/>
      <c r="D11" s="92" t="s">
        <v>237</v>
      </c>
      <c r="E11" s="88"/>
      <c r="F11" s="88"/>
      <c r="G11" s="88"/>
      <c r="H11" s="89"/>
      <c r="I11" s="90"/>
      <c r="J11" s="91"/>
      <c r="K11" s="78"/>
      <c r="M11" s="222"/>
      <c r="O11" s="6"/>
      <c r="P11" s="6"/>
      <c r="Q11" s="6"/>
      <c r="R11" s="20"/>
    </row>
    <row r="12" spans="1:19" s="63" customFormat="1" ht="14" thickBot="1" x14ac:dyDescent="0.2">
      <c r="A12" s="575"/>
      <c r="B12" s="576"/>
      <c r="C12" s="576"/>
      <c r="D12" s="576"/>
      <c r="E12" s="576"/>
      <c r="F12" s="576"/>
      <c r="G12" s="576"/>
      <c r="H12" s="576"/>
      <c r="I12" s="576"/>
      <c r="J12" s="576"/>
      <c r="K12" s="79"/>
      <c r="L12" s="62"/>
      <c r="M12" s="223"/>
      <c r="N12" s="62"/>
      <c r="O12" s="6"/>
      <c r="P12" s="6"/>
      <c r="Q12" s="6"/>
      <c r="R12" s="20"/>
    </row>
    <row r="13" spans="1:19" s="64" customFormat="1" ht="24" customHeight="1" thickTop="1" thickBot="1" x14ac:dyDescent="0.2">
      <c r="A13" s="577" t="s">
        <v>5</v>
      </c>
      <c r="B13" s="578"/>
      <c r="C13" s="578"/>
      <c r="D13" s="578"/>
      <c r="E13" s="578"/>
      <c r="F13" s="578"/>
      <c r="G13" s="578"/>
      <c r="H13" s="578"/>
      <c r="I13" s="578"/>
      <c r="J13" s="579"/>
      <c r="K13" s="580" t="s">
        <v>6</v>
      </c>
      <c r="L13" s="582" t="s">
        <v>238</v>
      </c>
      <c r="M13" s="582" t="s">
        <v>239</v>
      </c>
      <c r="N13" s="582" t="s">
        <v>240</v>
      </c>
      <c r="O13" s="582" t="s">
        <v>15</v>
      </c>
      <c r="P13" s="582" t="s">
        <v>16</v>
      </c>
      <c r="Q13" s="582" t="s">
        <v>17</v>
      </c>
      <c r="R13" s="584" t="s">
        <v>241</v>
      </c>
    </row>
    <row r="14" spans="1:19" s="64" customFormat="1" ht="35" thickTop="1" thickBot="1" x14ac:dyDescent="0.2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242</v>
      </c>
      <c r="H14" s="101" t="s">
        <v>26</v>
      </c>
      <c r="I14" s="102" t="s">
        <v>27</v>
      </c>
      <c r="J14" s="103" t="s">
        <v>28</v>
      </c>
      <c r="K14" s="581"/>
      <c r="L14" s="583"/>
      <c r="M14" s="583"/>
      <c r="N14" s="583"/>
      <c r="O14" s="583"/>
      <c r="P14" s="583"/>
      <c r="Q14" s="583"/>
      <c r="R14" s="585"/>
      <c r="S14" s="65"/>
    </row>
    <row r="15" spans="1:19" s="52" customFormat="1" ht="15" thickTop="1" thickBot="1" x14ac:dyDescent="0.2">
      <c r="A15" s="168" t="s">
        <v>243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244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5" thickTop="1" thickBot="1" x14ac:dyDescent="0.2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4" thickTop="1" x14ac:dyDescent="0.15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x14ac:dyDescent="0.15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15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2" x14ac:dyDescent="0.15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22" x14ac:dyDescent="0.15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15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44" x14ac:dyDescent="0.15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245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22" x14ac:dyDescent="0.15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22" x14ac:dyDescent="0.15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15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15">
      <c r="A27" s="70" t="s">
        <v>33</v>
      </c>
      <c r="B27" s="71" t="s">
        <v>62</v>
      </c>
      <c r="C27" s="72" t="s">
        <v>62</v>
      </c>
      <c r="D27" s="209"/>
      <c r="E27" s="209"/>
      <c r="F27" s="209"/>
      <c r="G27" s="209"/>
      <c r="H27" s="209"/>
      <c r="I27" s="210"/>
      <c r="J27" s="211"/>
      <c r="K27" s="212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x14ac:dyDescent="0.15">
      <c r="A28" s="70" t="s">
        <v>33</v>
      </c>
      <c r="B28" s="71" t="s">
        <v>62</v>
      </c>
      <c r="C28" s="72" t="s">
        <v>62</v>
      </c>
      <c r="D28" s="210" t="s">
        <v>90</v>
      </c>
      <c r="E28" s="209"/>
      <c r="F28" s="209"/>
      <c r="G28" s="209"/>
      <c r="H28" s="209"/>
      <c r="I28" s="210"/>
      <c r="J28" s="211"/>
      <c r="K28" s="212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22" x14ac:dyDescent="0.15">
      <c r="A29" s="123" t="s">
        <v>33</v>
      </c>
      <c r="B29" s="124" t="s">
        <v>62</v>
      </c>
      <c r="C29" s="226" t="s">
        <v>62</v>
      </c>
      <c r="D29" s="226" t="s">
        <v>90</v>
      </c>
      <c r="E29" s="127" t="s">
        <v>92</v>
      </c>
      <c r="F29" s="209"/>
      <c r="G29" s="209"/>
      <c r="H29" s="209"/>
      <c r="I29" s="210"/>
      <c r="J29" s="211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15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22" x14ac:dyDescent="0.15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4" thickBot="1" x14ac:dyDescent="0.2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5" thickTop="1" thickBot="1" x14ac:dyDescent="0.2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4" thickTop="1" x14ac:dyDescent="0.15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15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33" x14ac:dyDescent="0.15">
      <c r="A36" s="56" t="s">
        <v>111</v>
      </c>
      <c r="B36" s="57" t="s">
        <v>113</v>
      </c>
      <c r="C36" s="57" t="s">
        <v>115</v>
      </c>
      <c r="D36" s="57" t="s">
        <v>183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246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22" x14ac:dyDescent="0.15">
      <c r="A37" s="104" t="s">
        <v>111</v>
      </c>
      <c r="B37" s="105" t="s">
        <v>113</v>
      </c>
      <c r="C37" s="105" t="s">
        <v>115</v>
      </c>
      <c r="D37" s="105" t="s">
        <v>183</v>
      </c>
      <c r="E37" s="106" t="s">
        <v>247</v>
      </c>
      <c r="F37" s="106" t="s">
        <v>131</v>
      </c>
      <c r="G37" s="106"/>
      <c r="H37" s="107"/>
      <c r="I37" s="108"/>
      <c r="J37" s="109"/>
      <c r="K37" s="141" t="s">
        <v>132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33" x14ac:dyDescent="0.15">
      <c r="A38" s="56" t="s">
        <v>111</v>
      </c>
      <c r="B38" s="57" t="s">
        <v>113</v>
      </c>
      <c r="C38" s="57" t="s">
        <v>115</v>
      </c>
      <c r="D38" s="57" t="s">
        <v>248</v>
      </c>
      <c r="E38" s="42"/>
      <c r="F38" s="42"/>
      <c r="G38" s="42"/>
      <c r="H38" s="43"/>
      <c r="I38" s="44"/>
      <c r="J38" s="45"/>
      <c r="K38" s="81" t="s">
        <v>249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22" x14ac:dyDescent="0.15">
      <c r="A39" s="104" t="s">
        <v>111</v>
      </c>
      <c r="B39" s="105" t="s">
        <v>113</v>
      </c>
      <c r="C39" s="105" t="s">
        <v>115</v>
      </c>
      <c r="D39" s="105" t="s">
        <v>248</v>
      </c>
      <c r="E39" s="106" t="s">
        <v>247</v>
      </c>
      <c r="F39" s="106" t="s">
        <v>250</v>
      </c>
      <c r="G39" s="106"/>
      <c r="H39" s="107">
        <v>11</v>
      </c>
      <c r="I39" s="108" t="s">
        <v>40</v>
      </c>
      <c r="J39" s="109" t="s">
        <v>41</v>
      </c>
      <c r="K39" s="141" t="s">
        <v>251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15">
      <c r="A40" s="104" t="s">
        <v>111</v>
      </c>
      <c r="B40" s="105" t="s">
        <v>113</v>
      </c>
      <c r="C40" s="105" t="s">
        <v>115</v>
      </c>
      <c r="D40" s="105" t="s">
        <v>248</v>
      </c>
      <c r="E40" s="106" t="s">
        <v>247</v>
      </c>
      <c r="F40" s="106" t="s">
        <v>129</v>
      </c>
      <c r="G40" s="106"/>
      <c r="H40" s="107">
        <v>11</v>
      </c>
      <c r="I40" s="108" t="s">
        <v>40</v>
      </c>
      <c r="J40" s="109" t="s">
        <v>41</v>
      </c>
      <c r="K40" s="141" t="s">
        <v>130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15">
      <c r="A41" s="213" t="s">
        <v>111</v>
      </c>
      <c r="B41" s="214" t="s">
        <v>113</v>
      </c>
      <c r="C41" s="214" t="s">
        <v>115</v>
      </c>
      <c r="D41" s="214" t="s">
        <v>248</v>
      </c>
      <c r="E41" s="205" t="s">
        <v>247</v>
      </c>
      <c r="F41" s="206">
        <v>4301037</v>
      </c>
      <c r="G41" s="205"/>
      <c r="H41" s="207">
        <v>11</v>
      </c>
      <c r="I41" s="206" t="s">
        <v>40</v>
      </c>
      <c r="J41" s="208" t="s">
        <v>41</v>
      </c>
      <c r="K41" s="217" t="s">
        <v>252</v>
      </c>
      <c r="L41" s="216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22" x14ac:dyDescent="0.15">
      <c r="A42" s="56" t="s">
        <v>111</v>
      </c>
      <c r="B42" s="57" t="s">
        <v>113</v>
      </c>
      <c r="C42" s="57" t="s">
        <v>115</v>
      </c>
      <c r="D42" s="57" t="s">
        <v>253</v>
      </c>
      <c r="E42" s="42"/>
      <c r="F42" s="42"/>
      <c r="G42" s="42"/>
      <c r="H42" s="43"/>
      <c r="I42" s="44"/>
      <c r="J42" s="45"/>
      <c r="K42" s="81" t="s">
        <v>254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22" x14ac:dyDescent="0.15">
      <c r="A43" s="104" t="s">
        <v>111</v>
      </c>
      <c r="B43" s="105" t="s">
        <v>113</v>
      </c>
      <c r="C43" s="105" t="s">
        <v>115</v>
      </c>
      <c r="D43" s="105" t="s">
        <v>253</v>
      </c>
      <c r="E43" s="106" t="s">
        <v>247</v>
      </c>
      <c r="F43" s="106" t="s">
        <v>250</v>
      </c>
      <c r="G43" s="106"/>
      <c r="H43" s="107">
        <v>11</v>
      </c>
      <c r="I43" s="108" t="s">
        <v>40</v>
      </c>
      <c r="J43" s="109" t="s">
        <v>41</v>
      </c>
      <c r="K43" s="141" t="s">
        <v>251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22" x14ac:dyDescent="0.15">
      <c r="A44" s="104" t="s">
        <v>111</v>
      </c>
      <c r="B44" s="105" t="s">
        <v>113</v>
      </c>
      <c r="C44" s="105" t="s">
        <v>115</v>
      </c>
      <c r="D44" s="105" t="s">
        <v>253</v>
      </c>
      <c r="E44" s="106" t="s">
        <v>247</v>
      </c>
      <c r="F44" s="106" t="s">
        <v>129</v>
      </c>
      <c r="G44" s="106"/>
      <c r="H44" s="107">
        <v>11</v>
      </c>
      <c r="I44" s="108" t="s">
        <v>40</v>
      </c>
      <c r="J44" s="109" t="s">
        <v>41</v>
      </c>
      <c r="K44" s="141" t="s">
        <v>130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22" x14ac:dyDescent="0.15">
      <c r="A45" s="104" t="s">
        <v>111</v>
      </c>
      <c r="B45" s="105" t="s">
        <v>113</v>
      </c>
      <c r="C45" s="105" t="s">
        <v>115</v>
      </c>
      <c r="D45" s="105" t="s">
        <v>253</v>
      </c>
      <c r="E45" s="106" t="s">
        <v>247</v>
      </c>
      <c r="F45" s="106" t="s">
        <v>131</v>
      </c>
      <c r="G45" s="106"/>
      <c r="H45" s="107">
        <v>11</v>
      </c>
      <c r="I45" s="108" t="s">
        <v>40</v>
      </c>
      <c r="J45" s="109" t="s">
        <v>41</v>
      </c>
      <c r="K45" s="141" t="s">
        <v>132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22" x14ac:dyDescent="0.15">
      <c r="A46" s="56" t="s">
        <v>111</v>
      </c>
      <c r="B46" s="57" t="s">
        <v>113</v>
      </c>
      <c r="C46" s="57" t="s">
        <v>115</v>
      </c>
      <c r="D46" s="57" t="s">
        <v>255</v>
      </c>
      <c r="E46" s="42"/>
      <c r="F46" s="42"/>
      <c r="G46" s="42"/>
      <c r="H46" s="43"/>
      <c r="I46" s="44"/>
      <c r="J46" s="45"/>
      <c r="K46" s="81" t="s">
        <v>256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15">
      <c r="A47" s="104" t="s">
        <v>111</v>
      </c>
      <c r="B47" s="105" t="s">
        <v>113</v>
      </c>
      <c r="C47" s="105" t="s">
        <v>115</v>
      </c>
      <c r="D47" s="105" t="s">
        <v>255</v>
      </c>
      <c r="E47" s="106" t="s">
        <v>247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22" x14ac:dyDescent="0.15">
      <c r="A48" s="104" t="s">
        <v>111</v>
      </c>
      <c r="B48" s="105" t="s">
        <v>113</v>
      </c>
      <c r="C48" s="105" t="s">
        <v>115</v>
      </c>
      <c r="D48" s="105" t="s">
        <v>255</v>
      </c>
      <c r="E48" s="106" t="s">
        <v>247</v>
      </c>
      <c r="F48" s="106" t="s">
        <v>250</v>
      </c>
      <c r="G48" s="106"/>
      <c r="H48" s="107">
        <v>11</v>
      </c>
      <c r="I48" s="108" t="s">
        <v>40</v>
      </c>
      <c r="J48" s="109" t="s">
        <v>41</v>
      </c>
      <c r="K48" s="141" t="s">
        <v>257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22" x14ac:dyDescent="0.15">
      <c r="A49" s="104" t="s">
        <v>111</v>
      </c>
      <c r="B49" s="105" t="s">
        <v>113</v>
      </c>
      <c r="C49" s="105" t="s">
        <v>115</v>
      </c>
      <c r="D49" s="105" t="s">
        <v>255</v>
      </c>
      <c r="E49" s="106" t="s">
        <v>247</v>
      </c>
      <c r="F49" s="106" t="s">
        <v>131</v>
      </c>
      <c r="G49" s="106"/>
      <c r="H49" s="107">
        <v>11</v>
      </c>
      <c r="I49" s="108" t="s">
        <v>40</v>
      </c>
      <c r="J49" s="109" t="s">
        <v>41</v>
      </c>
      <c r="K49" s="141" t="s">
        <v>258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33" x14ac:dyDescent="0.15">
      <c r="A50" s="56" t="s">
        <v>111</v>
      </c>
      <c r="B50" s="57" t="s">
        <v>113</v>
      </c>
      <c r="C50" s="57" t="s">
        <v>115</v>
      </c>
      <c r="D50" s="57" t="s">
        <v>259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260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15">
      <c r="A51" s="143" t="s">
        <v>111</v>
      </c>
      <c r="B51" s="144" t="s">
        <v>113</v>
      </c>
      <c r="C51" s="144" t="s">
        <v>115</v>
      </c>
      <c r="D51" s="144" t="s">
        <v>259</v>
      </c>
      <c r="E51" s="145" t="s">
        <v>247</v>
      </c>
      <c r="F51" s="145" t="s">
        <v>124</v>
      </c>
      <c r="G51" s="145"/>
      <c r="H51" s="146"/>
      <c r="I51" s="147"/>
      <c r="J51" s="148"/>
      <c r="K51" s="149" t="s">
        <v>261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x14ac:dyDescent="0.15">
      <c r="A52" s="150" t="s">
        <v>111</v>
      </c>
      <c r="B52" s="151" t="s">
        <v>133</v>
      </c>
      <c r="C52" s="151"/>
      <c r="D52" s="151"/>
      <c r="E52" s="151"/>
      <c r="F52" s="151"/>
      <c r="G52" s="151"/>
      <c r="H52" s="151"/>
      <c r="I52" s="152"/>
      <c r="J52" s="153"/>
      <c r="K52" s="82" t="s">
        <v>134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15">
      <c r="A53" s="56" t="s">
        <v>111</v>
      </c>
      <c r="B53" s="57" t="s">
        <v>133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33" x14ac:dyDescent="0.15">
      <c r="A54" s="56" t="s">
        <v>111</v>
      </c>
      <c r="B54" s="57" t="s">
        <v>133</v>
      </c>
      <c r="C54" s="57" t="s">
        <v>115</v>
      </c>
      <c r="D54" s="57" t="s">
        <v>262</v>
      </c>
      <c r="E54" s="42"/>
      <c r="F54" s="42"/>
      <c r="G54" s="42"/>
      <c r="H54" s="43"/>
      <c r="I54" s="44"/>
      <c r="J54" s="45"/>
      <c r="K54" s="155" t="s">
        <v>263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2" x14ac:dyDescent="0.15">
      <c r="A55" s="104" t="s">
        <v>111</v>
      </c>
      <c r="B55" s="105" t="s">
        <v>133</v>
      </c>
      <c r="C55" s="105" t="s">
        <v>115</v>
      </c>
      <c r="D55" s="105" t="s">
        <v>262</v>
      </c>
      <c r="E55" s="106" t="s">
        <v>247</v>
      </c>
      <c r="F55" s="106" t="s">
        <v>169</v>
      </c>
      <c r="G55" s="106"/>
      <c r="H55" s="107">
        <v>10</v>
      </c>
      <c r="I55" s="108" t="s">
        <v>40</v>
      </c>
      <c r="J55" s="109" t="s">
        <v>41</v>
      </c>
      <c r="K55" s="156" t="s">
        <v>264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2" x14ac:dyDescent="0.15">
      <c r="A56" s="104" t="s">
        <v>111</v>
      </c>
      <c r="B56" s="105" t="s">
        <v>133</v>
      </c>
      <c r="C56" s="105" t="s">
        <v>115</v>
      </c>
      <c r="D56" s="105" t="s">
        <v>262</v>
      </c>
      <c r="E56" s="106" t="s">
        <v>247</v>
      </c>
      <c r="F56" s="106" t="s">
        <v>169</v>
      </c>
      <c r="G56" s="106"/>
      <c r="H56" s="107">
        <v>11</v>
      </c>
      <c r="I56" s="108" t="s">
        <v>40</v>
      </c>
      <c r="J56" s="109" t="s">
        <v>41</v>
      </c>
      <c r="K56" s="156" t="s">
        <v>264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2" x14ac:dyDescent="0.15">
      <c r="A57" s="56" t="s">
        <v>111</v>
      </c>
      <c r="B57" s="57" t="s">
        <v>133</v>
      </c>
      <c r="C57" s="57" t="s">
        <v>115</v>
      </c>
      <c r="D57" s="57" t="s">
        <v>265</v>
      </c>
      <c r="E57" s="42"/>
      <c r="F57" s="42"/>
      <c r="G57" s="42"/>
      <c r="H57" s="43"/>
      <c r="I57" s="44"/>
      <c r="J57" s="45"/>
      <c r="K57" s="155" t="s">
        <v>266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2" x14ac:dyDescent="0.15">
      <c r="A58" s="104" t="s">
        <v>111</v>
      </c>
      <c r="B58" s="105" t="s">
        <v>133</v>
      </c>
      <c r="C58" s="105" t="s">
        <v>115</v>
      </c>
      <c r="D58" s="105" t="s">
        <v>265</v>
      </c>
      <c r="E58" s="106" t="s">
        <v>247</v>
      </c>
      <c r="F58" s="106" t="s">
        <v>169</v>
      </c>
      <c r="G58" s="106"/>
      <c r="H58" s="107">
        <v>11</v>
      </c>
      <c r="I58" s="108" t="s">
        <v>40</v>
      </c>
      <c r="J58" s="109" t="s">
        <v>41</v>
      </c>
      <c r="K58" s="156" t="s">
        <v>264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3" x14ac:dyDescent="0.15">
      <c r="A59" s="56" t="s">
        <v>111</v>
      </c>
      <c r="B59" s="57" t="s">
        <v>133</v>
      </c>
      <c r="C59" s="57" t="s">
        <v>115</v>
      </c>
      <c r="D59" s="57" t="s">
        <v>267</v>
      </c>
      <c r="E59" s="42"/>
      <c r="F59" s="42"/>
      <c r="G59" s="42"/>
      <c r="H59" s="43"/>
      <c r="I59" s="44"/>
      <c r="J59" s="45"/>
      <c r="K59" s="155" t="s">
        <v>268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15">
      <c r="A60" s="104" t="s">
        <v>111</v>
      </c>
      <c r="B60" s="105" t="s">
        <v>133</v>
      </c>
      <c r="C60" s="105" t="s">
        <v>115</v>
      </c>
      <c r="D60" s="105" t="s">
        <v>267</v>
      </c>
      <c r="E60" s="106" t="s">
        <v>247</v>
      </c>
      <c r="F60" s="106" t="s">
        <v>155</v>
      </c>
      <c r="G60" s="106"/>
      <c r="H60" s="107">
        <v>11</v>
      </c>
      <c r="I60" s="108" t="s">
        <v>40</v>
      </c>
      <c r="J60" s="109" t="s">
        <v>41</v>
      </c>
      <c r="K60" s="156" t="s">
        <v>156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x14ac:dyDescent="0.15">
      <c r="A61" s="104" t="s">
        <v>111</v>
      </c>
      <c r="B61" s="105" t="s">
        <v>133</v>
      </c>
      <c r="C61" s="105" t="s">
        <v>115</v>
      </c>
      <c r="D61" s="105" t="s">
        <v>267</v>
      </c>
      <c r="E61" s="106" t="s">
        <v>247</v>
      </c>
      <c r="F61" s="106" t="s">
        <v>157</v>
      </c>
      <c r="G61" s="106"/>
      <c r="H61" s="107">
        <v>11</v>
      </c>
      <c r="I61" s="108" t="s">
        <v>40</v>
      </c>
      <c r="J61" s="109" t="s">
        <v>41</v>
      </c>
      <c r="K61" s="156" t="s">
        <v>269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x14ac:dyDescent="0.15">
      <c r="A62" s="104" t="s">
        <v>111</v>
      </c>
      <c r="B62" s="105" t="s">
        <v>133</v>
      </c>
      <c r="C62" s="105" t="s">
        <v>115</v>
      </c>
      <c r="D62" s="105" t="s">
        <v>267</v>
      </c>
      <c r="E62" s="106" t="s">
        <v>247</v>
      </c>
      <c r="F62" s="106" t="s">
        <v>159</v>
      </c>
      <c r="G62" s="106"/>
      <c r="H62" s="107">
        <v>11</v>
      </c>
      <c r="I62" s="108" t="s">
        <v>40</v>
      </c>
      <c r="J62" s="109" t="s">
        <v>41</v>
      </c>
      <c r="K62" s="156" t="s">
        <v>270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22" x14ac:dyDescent="0.15">
      <c r="A63" s="104" t="s">
        <v>111</v>
      </c>
      <c r="B63" s="105" t="s">
        <v>133</v>
      </c>
      <c r="C63" s="105" t="s">
        <v>115</v>
      </c>
      <c r="D63" s="105" t="s">
        <v>267</v>
      </c>
      <c r="E63" s="106" t="s">
        <v>247</v>
      </c>
      <c r="F63" s="108">
        <v>4302075</v>
      </c>
      <c r="G63" s="106"/>
      <c r="H63" s="107">
        <v>11</v>
      </c>
      <c r="I63" s="108"/>
      <c r="J63" s="109"/>
      <c r="K63" s="156" t="s">
        <v>143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44" x14ac:dyDescent="0.15">
      <c r="A64" s="56" t="s">
        <v>111</v>
      </c>
      <c r="B64" s="57" t="s">
        <v>133</v>
      </c>
      <c r="C64" s="57" t="s">
        <v>115</v>
      </c>
      <c r="D64" s="57" t="s">
        <v>271</v>
      </c>
      <c r="E64" s="42"/>
      <c r="F64" s="42"/>
      <c r="G64" s="42"/>
      <c r="H64" s="43"/>
      <c r="I64" s="44"/>
      <c r="J64" s="45" t="s">
        <v>41</v>
      </c>
      <c r="K64" s="155" t="s">
        <v>272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15">
      <c r="A65" s="104" t="s">
        <v>111</v>
      </c>
      <c r="B65" s="105" t="s">
        <v>133</v>
      </c>
      <c r="C65" s="105" t="s">
        <v>115</v>
      </c>
      <c r="D65" s="105" t="s">
        <v>271</v>
      </c>
      <c r="E65" s="106" t="s">
        <v>247</v>
      </c>
      <c r="F65" s="106" t="s">
        <v>155</v>
      </c>
      <c r="G65" s="106"/>
      <c r="H65" s="107">
        <v>10</v>
      </c>
      <c r="I65" s="108" t="s">
        <v>40</v>
      </c>
      <c r="J65" s="109" t="s">
        <v>41</v>
      </c>
      <c r="K65" s="156" t="s">
        <v>273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15">
      <c r="A66" s="104" t="s">
        <v>111</v>
      </c>
      <c r="B66" s="105" t="s">
        <v>133</v>
      </c>
      <c r="C66" s="105" t="s">
        <v>115</v>
      </c>
      <c r="D66" s="105" t="s">
        <v>271</v>
      </c>
      <c r="E66" s="106" t="s">
        <v>247</v>
      </c>
      <c r="F66" s="106" t="s">
        <v>155</v>
      </c>
      <c r="G66" s="106"/>
      <c r="H66" s="107">
        <v>11</v>
      </c>
      <c r="I66" s="108" t="s">
        <v>40</v>
      </c>
      <c r="J66" s="109" t="s">
        <v>41</v>
      </c>
      <c r="K66" s="156" t="s">
        <v>156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x14ac:dyDescent="0.15">
      <c r="A67" s="104" t="s">
        <v>111</v>
      </c>
      <c r="B67" s="105" t="s">
        <v>133</v>
      </c>
      <c r="C67" s="105" t="s">
        <v>115</v>
      </c>
      <c r="D67" s="105" t="s">
        <v>271</v>
      </c>
      <c r="E67" s="106" t="s">
        <v>247</v>
      </c>
      <c r="F67" s="106" t="s">
        <v>157</v>
      </c>
      <c r="G67" s="106"/>
      <c r="H67" s="107">
        <v>10</v>
      </c>
      <c r="I67" s="108" t="s">
        <v>40</v>
      </c>
      <c r="J67" s="109" t="s">
        <v>41</v>
      </c>
      <c r="K67" s="156" t="s">
        <v>274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x14ac:dyDescent="0.15">
      <c r="A68" s="104" t="s">
        <v>111</v>
      </c>
      <c r="B68" s="105" t="s">
        <v>133</v>
      </c>
      <c r="C68" s="105" t="s">
        <v>115</v>
      </c>
      <c r="D68" s="105" t="s">
        <v>271</v>
      </c>
      <c r="E68" s="106" t="s">
        <v>247</v>
      </c>
      <c r="F68" s="106" t="s">
        <v>159</v>
      </c>
      <c r="G68" s="106"/>
      <c r="H68" s="107">
        <v>10</v>
      </c>
      <c r="I68" s="108" t="s">
        <v>40</v>
      </c>
      <c r="J68" s="109" t="s">
        <v>41</v>
      </c>
      <c r="K68" s="156" t="s">
        <v>270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22" x14ac:dyDescent="0.15">
      <c r="A69" s="104" t="s">
        <v>111</v>
      </c>
      <c r="B69" s="105" t="s">
        <v>133</v>
      </c>
      <c r="C69" s="105" t="s">
        <v>115</v>
      </c>
      <c r="D69" s="105" t="s">
        <v>271</v>
      </c>
      <c r="E69" s="106" t="s">
        <v>247</v>
      </c>
      <c r="F69" s="106" t="s">
        <v>142</v>
      </c>
      <c r="G69" s="106"/>
      <c r="H69" s="107">
        <v>10</v>
      </c>
      <c r="I69" s="108" t="s">
        <v>40</v>
      </c>
      <c r="J69" s="109" t="s">
        <v>41</v>
      </c>
      <c r="K69" s="156" t="s">
        <v>143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2" x14ac:dyDescent="0.15">
      <c r="A70" s="56" t="s">
        <v>111</v>
      </c>
      <c r="B70" s="57" t="s">
        <v>133</v>
      </c>
      <c r="C70" s="57" t="s">
        <v>115</v>
      </c>
      <c r="D70" s="57" t="s">
        <v>275</v>
      </c>
      <c r="E70" s="42"/>
      <c r="F70" s="42"/>
      <c r="G70" s="42"/>
      <c r="H70" s="43"/>
      <c r="I70" s="44"/>
      <c r="J70" s="45"/>
      <c r="K70" s="155" t="s">
        <v>276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15">
      <c r="A71" s="104" t="s">
        <v>111</v>
      </c>
      <c r="B71" s="105" t="s">
        <v>133</v>
      </c>
      <c r="C71" s="105" t="s">
        <v>115</v>
      </c>
      <c r="D71" s="105" t="s">
        <v>275</v>
      </c>
      <c r="E71" s="106" t="s">
        <v>247</v>
      </c>
      <c r="F71" s="106" t="s">
        <v>138</v>
      </c>
      <c r="G71" s="106"/>
      <c r="H71" s="107">
        <v>11</v>
      </c>
      <c r="I71" s="108" t="s">
        <v>40</v>
      </c>
      <c r="J71" s="109" t="s">
        <v>41</v>
      </c>
      <c r="K71" s="156" t="s">
        <v>277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2" x14ac:dyDescent="0.15">
      <c r="A72" s="56" t="s">
        <v>111</v>
      </c>
      <c r="B72" s="57" t="s">
        <v>133</v>
      </c>
      <c r="C72" s="57" t="s">
        <v>115</v>
      </c>
      <c r="D72" s="57" t="s">
        <v>278</v>
      </c>
      <c r="E72" s="42"/>
      <c r="F72" s="42"/>
      <c r="G72" s="42"/>
      <c r="H72" s="43"/>
      <c r="I72" s="44"/>
      <c r="J72" s="45"/>
      <c r="K72" s="155" t="s">
        <v>279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x14ac:dyDescent="0.15">
      <c r="A73" s="104" t="s">
        <v>111</v>
      </c>
      <c r="B73" s="105" t="s">
        <v>133</v>
      </c>
      <c r="C73" s="105" t="s">
        <v>115</v>
      </c>
      <c r="D73" s="105" t="s">
        <v>278</v>
      </c>
      <c r="E73" s="106" t="s">
        <v>247</v>
      </c>
      <c r="F73" s="106" t="s">
        <v>280</v>
      </c>
      <c r="G73" s="106"/>
      <c r="H73" s="107">
        <v>11</v>
      </c>
      <c r="I73" s="108" t="s">
        <v>40</v>
      </c>
      <c r="J73" s="109" t="s">
        <v>41</v>
      </c>
      <c r="K73" s="156" t="s">
        <v>281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44" x14ac:dyDescent="0.15">
      <c r="A74" s="56" t="s">
        <v>111</v>
      </c>
      <c r="B74" s="57" t="s">
        <v>133</v>
      </c>
      <c r="C74" s="57" t="s">
        <v>115</v>
      </c>
      <c r="D74" s="57" t="s">
        <v>282</v>
      </c>
      <c r="E74" s="42"/>
      <c r="F74" s="42"/>
      <c r="G74" s="42"/>
      <c r="H74" s="43"/>
      <c r="I74" s="44"/>
      <c r="J74" s="45"/>
      <c r="K74" s="155" t="s">
        <v>283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22" x14ac:dyDescent="0.15">
      <c r="A75" s="104" t="s">
        <v>111</v>
      </c>
      <c r="B75" s="105" t="s">
        <v>133</v>
      </c>
      <c r="C75" s="105" t="s">
        <v>115</v>
      </c>
      <c r="D75" s="105" t="s">
        <v>282</v>
      </c>
      <c r="E75" s="106" t="s">
        <v>247</v>
      </c>
      <c r="F75" s="106" t="s">
        <v>174</v>
      </c>
      <c r="G75" s="106"/>
      <c r="H75" s="107">
        <v>11</v>
      </c>
      <c r="I75" s="108" t="s">
        <v>40</v>
      </c>
      <c r="J75" s="109" t="s">
        <v>41</v>
      </c>
      <c r="K75" s="156" t="s">
        <v>284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22" x14ac:dyDescent="0.15">
      <c r="A76" s="56" t="s">
        <v>111</v>
      </c>
      <c r="B76" s="57" t="s">
        <v>133</v>
      </c>
      <c r="C76" s="57" t="s">
        <v>115</v>
      </c>
      <c r="D76" s="57" t="s">
        <v>140</v>
      </c>
      <c r="E76" s="42"/>
      <c r="F76" s="42"/>
      <c r="G76" s="42"/>
      <c r="H76" s="43"/>
      <c r="I76" s="44"/>
      <c r="J76" s="45"/>
      <c r="K76" s="155" t="s">
        <v>141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22" x14ac:dyDescent="0.15">
      <c r="A77" s="104" t="s">
        <v>111</v>
      </c>
      <c r="B77" s="105" t="s">
        <v>133</v>
      </c>
      <c r="C77" s="105" t="s">
        <v>115</v>
      </c>
      <c r="D77" s="105" t="s">
        <v>140</v>
      </c>
      <c r="E77" s="106" t="s">
        <v>247</v>
      </c>
      <c r="F77" s="106" t="s">
        <v>142</v>
      </c>
      <c r="G77" s="106"/>
      <c r="H77" s="107">
        <v>11</v>
      </c>
      <c r="I77" s="108" t="s">
        <v>40</v>
      </c>
      <c r="J77" s="109" t="s">
        <v>41</v>
      </c>
      <c r="K77" s="156" t="s">
        <v>143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2" x14ac:dyDescent="0.15">
      <c r="A78" s="104" t="s">
        <v>111</v>
      </c>
      <c r="B78" s="105" t="s">
        <v>133</v>
      </c>
      <c r="C78" s="105" t="s">
        <v>115</v>
      </c>
      <c r="D78" s="105" t="s">
        <v>140</v>
      </c>
      <c r="E78" s="106" t="s">
        <v>247</v>
      </c>
      <c r="F78" s="106" t="s">
        <v>144</v>
      </c>
      <c r="G78" s="106"/>
      <c r="H78" s="107">
        <v>11</v>
      </c>
      <c r="I78" s="108" t="s">
        <v>40</v>
      </c>
      <c r="J78" s="109" t="s">
        <v>41</v>
      </c>
      <c r="K78" s="156" t="s">
        <v>285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22" x14ac:dyDescent="0.15">
      <c r="A79" s="56" t="s">
        <v>111</v>
      </c>
      <c r="B79" s="57" t="s">
        <v>133</v>
      </c>
      <c r="C79" s="57" t="s">
        <v>115</v>
      </c>
      <c r="D79" s="57" t="s">
        <v>146</v>
      </c>
      <c r="E79" s="42"/>
      <c r="F79" s="42"/>
      <c r="G79" s="42"/>
      <c r="H79" s="43"/>
      <c r="I79" s="44"/>
      <c r="J79" s="45"/>
      <c r="K79" s="155" t="s">
        <v>147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15">
      <c r="A80" s="104" t="s">
        <v>111</v>
      </c>
      <c r="B80" s="105" t="s">
        <v>133</v>
      </c>
      <c r="C80" s="105" t="s">
        <v>115</v>
      </c>
      <c r="D80" s="105" t="s">
        <v>146</v>
      </c>
      <c r="E80" s="106" t="s">
        <v>247</v>
      </c>
      <c r="F80" s="106" t="s">
        <v>150</v>
      </c>
      <c r="G80" s="106"/>
      <c r="H80" s="107">
        <v>11</v>
      </c>
      <c r="I80" s="108" t="s">
        <v>40</v>
      </c>
      <c r="J80" s="109" t="s">
        <v>41</v>
      </c>
      <c r="K80" s="156" t="s">
        <v>151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15">
      <c r="A81" s="104" t="s">
        <v>111</v>
      </c>
      <c r="B81" s="105" t="s">
        <v>133</v>
      </c>
      <c r="C81" s="105" t="s">
        <v>115</v>
      </c>
      <c r="D81" s="105" t="s">
        <v>146</v>
      </c>
      <c r="E81" s="106" t="s">
        <v>247</v>
      </c>
      <c r="F81" s="106" t="s">
        <v>152</v>
      </c>
      <c r="G81" s="106"/>
      <c r="H81" s="107">
        <v>11</v>
      </c>
      <c r="I81" s="108" t="s">
        <v>40</v>
      </c>
      <c r="J81" s="109" t="s">
        <v>41</v>
      </c>
      <c r="K81" s="156" t="s">
        <v>153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22" x14ac:dyDescent="0.15">
      <c r="A82" s="56" t="s">
        <v>111</v>
      </c>
      <c r="B82" s="57" t="s">
        <v>133</v>
      </c>
      <c r="C82" s="57" t="s">
        <v>115</v>
      </c>
      <c r="D82" s="57" t="s">
        <v>286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287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15">
      <c r="A83" s="143" t="s">
        <v>111</v>
      </c>
      <c r="B83" s="144" t="s">
        <v>133</v>
      </c>
      <c r="C83" s="144" t="s">
        <v>115</v>
      </c>
      <c r="D83" s="144" t="s">
        <v>286</v>
      </c>
      <c r="E83" s="145" t="s">
        <v>247</v>
      </c>
      <c r="F83" s="145" t="s">
        <v>165</v>
      </c>
      <c r="G83" s="145"/>
      <c r="H83" s="146">
        <v>11</v>
      </c>
      <c r="I83" s="147" t="s">
        <v>40</v>
      </c>
      <c r="J83" s="148" t="s">
        <v>41</v>
      </c>
      <c r="K83" s="157" t="s">
        <v>288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2" x14ac:dyDescent="0.15">
      <c r="A84" s="150" t="s">
        <v>111</v>
      </c>
      <c r="B84" s="151" t="s">
        <v>177</v>
      </c>
      <c r="C84" s="151"/>
      <c r="D84" s="151"/>
      <c r="E84" s="151"/>
      <c r="F84" s="151"/>
      <c r="G84" s="151"/>
      <c r="H84" s="151"/>
      <c r="I84" s="152"/>
      <c r="J84" s="153"/>
      <c r="K84" s="158" t="s">
        <v>289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15">
      <c r="A85" s="56" t="s">
        <v>111</v>
      </c>
      <c r="B85" s="57" t="s">
        <v>177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44" x14ac:dyDescent="0.15">
      <c r="A86" s="56" t="s">
        <v>111</v>
      </c>
      <c r="B86" s="57" t="s">
        <v>177</v>
      </c>
      <c r="C86" s="57" t="s">
        <v>115</v>
      </c>
      <c r="D86" s="57" t="s">
        <v>290</v>
      </c>
      <c r="E86" s="42"/>
      <c r="F86" s="42"/>
      <c r="G86" s="42"/>
      <c r="H86" s="43"/>
      <c r="I86" s="44"/>
      <c r="J86" s="45"/>
      <c r="K86" s="81" t="s">
        <v>291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15">
      <c r="A87" s="104" t="s">
        <v>111</v>
      </c>
      <c r="B87" s="105" t="s">
        <v>177</v>
      </c>
      <c r="C87" s="105" t="s">
        <v>115</v>
      </c>
      <c r="D87" s="105" t="s">
        <v>290</v>
      </c>
      <c r="E87" s="106" t="s">
        <v>247</v>
      </c>
      <c r="F87" s="106" t="s">
        <v>181</v>
      </c>
      <c r="G87" s="106"/>
      <c r="H87" s="107">
        <v>11</v>
      </c>
      <c r="I87" s="108" t="s">
        <v>40</v>
      </c>
      <c r="J87" s="109" t="s">
        <v>41</v>
      </c>
      <c r="K87" s="141" t="s">
        <v>182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x14ac:dyDescent="0.15">
      <c r="A88" s="56" t="s">
        <v>111</v>
      </c>
      <c r="B88" s="57" t="s">
        <v>177</v>
      </c>
      <c r="C88" s="57" t="s">
        <v>115</v>
      </c>
      <c r="D88" s="57" t="s">
        <v>183</v>
      </c>
      <c r="E88" s="42"/>
      <c r="F88" s="42"/>
      <c r="G88" s="42"/>
      <c r="H88" s="43"/>
      <c r="I88" s="44"/>
      <c r="J88" s="45"/>
      <c r="K88" s="81" t="s">
        <v>184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15">
      <c r="A89" s="104" t="s">
        <v>111</v>
      </c>
      <c r="B89" s="105" t="s">
        <v>177</v>
      </c>
      <c r="C89" s="105" t="s">
        <v>115</v>
      </c>
      <c r="D89" s="105" t="s">
        <v>183</v>
      </c>
      <c r="E89" s="106" t="s">
        <v>247</v>
      </c>
      <c r="F89" s="106" t="s">
        <v>187</v>
      </c>
      <c r="G89" s="106"/>
      <c r="H89" s="107">
        <v>11</v>
      </c>
      <c r="I89" s="108" t="s">
        <v>40</v>
      </c>
      <c r="J89" s="109" t="s">
        <v>41</v>
      </c>
      <c r="K89" s="141" t="s">
        <v>188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22" x14ac:dyDescent="0.15">
      <c r="A90" s="56" t="s">
        <v>111</v>
      </c>
      <c r="B90" s="57" t="s">
        <v>177</v>
      </c>
      <c r="C90" s="57" t="s">
        <v>115</v>
      </c>
      <c r="D90" s="57" t="s">
        <v>248</v>
      </c>
      <c r="E90" s="42"/>
      <c r="F90" s="42"/>
      <c r="G90" s="42"/>
      <c r="H90" s="43"/>
      <c r="I90" s="44"/>
      <c r="J90" s="45"/>
      <c r="K90" s="81" t="s">
        <v>189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15">
      <c r="A91" s="104" t="s">
        <v>111</v>
      </c>
      <c r="B91" s="105" t="s">
        <v>177</v>
      </c>
      <c r="C91" s="105" t="s">
        <v>115</v>
      </c>
      <c r="D91" s="105" t="s">
        <v>248</v>
      </c>
      <c r="E91" s="106" t="s">
        <v>247</v>
      </c>
      <c r="F91" s="106" t="s">
        <v>292</v>
      </c>
      <c r="G91" s="106"/>
      <c r="H91" s="107">
        <v>11</v>
      </c>
      <c r="I91" s="108" t="s">
        <v>40</v>
      </c>
      <c r="J91" s="109" t="s">
        <v>41</v>
      </c>
      <c r="K91" s="141" t="s">
        <v>293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22" x14ac:dyDescent="0.15">
      <c r="A92" s="143" t="s">
        <v>111</v>
      </c>
      <c r="B92" s="144" t="s">
        <v>177</v>
      </c>
      <c r="C92" s="144" t="s">
        <v>115</v>
      </c>
      <c r="D92" s="144" t="s">
        <v>248</v>
      </c>
      <c r="E92" s="145" t="s">
        <v>247</v>
      </c>
      <c r="F92" s="147">
        <v>4399058</v>
      </c>
      <c r="G92" s="145"/>
      <c r="H92" s="146">
        <v>11</v>
      </c>
      <c r="I92" s="147"/>
      <c r="J92" s="148"/>
      <c r="K92" s="141" t="s">
        <v>294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4" thickBot="1" x14ac:dyDescent="0.2">
      <c r="A93" s="160" t="s">
        <v>111</v>
      </c>
      <c r="B93" s="161" t="s">
        <v>177</v>
      </c>
      <c r="C93" s="161" t="s">
        <v>115</v>
      </c>
      <c r="D93" s="161" t="s">
        <v>248</v>
      </c>
      <c r="E93" s="162" t="s">
        <v>247</v>
      </c>
      <c r="F93" s="162" t="s">
        <v>295</v>
      </c>
      <c r="G93" s="162"/>
      <c r="H93" s="163">
        <v>11</v>
      </c>
      <c r="I93" s="164" t="s">
        <v>40</v>
      </c>
      <c r="J93" s="165" t="s">
        <v>41</v>
      </c>
      <c r="K93" s="166" t="s">
        <v>296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4" thickTop="1" x14ac:dyDescent="0.15">
      <c r="K94" s="84"/>
      <c r="L94" s="60"/>
      <c r="M94" s="224"/>
      <c r="N94" s="60"/>
      <c r="R94" s="61"/>
    </row>
    <row r="95" spans="1:19" x14ac:dyDescent="0.15">
      <c r="B95" s="13"/>
      <c r="C95" s="13"/>
      <c r="E95" s="13"/>
      <c r="H95" s="39"/>
      <c r="I95" s="13"/>
      <c r="J95" s="13"/>
      <c r="K95" s="85"/>
      <c r="L95" s="12"/>
      <c r="M95" s="225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73E3FB-6B44-40D8-B4C9-8DED22C516D5}">
  <ds:schemaRefs>
    <ds:schemaRef ds:uri="http://schemas.microsoft.com/office/2006/metadata/properties"/>
    <ds:schemaRef ds:uri="http://schemas.microsoft.com/office/infopath/2007/PartnerControls"/>
    <ds:schemaRef ds:uri="df6d32e8-a103-4cb1-9f0e-4a74c4a83e73"/>
    <ds:schemaRef ds:uri="0892d74c-3f27-4571-bc8b-a938e6445596"/>
  </ds:schemaRefs>
</ds:datastoreItem>
</file>

<file path=customXml/itemProps2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VIGENCIA ACTUAL </vt:lpstr>
      <vt:lpstr>GRÁFICOS (2)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2025-11-11T15:01:25Z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